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ayuki Kudo\OSC Dropbox\OSC distribution\プレブック\GIRLCHOCO\WR52\DROP1\"/>
    </mc:Choice>
  </mc:AlternateContent>
  <xr:revisionPtr revIDLastSave="0" documentId="8_{91330D66-8696-436B-B1AB-36FE2F664A7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Order Summary" sheetId="6" r:id="rId1"/>
    <sheet name="WR52 D1" sheetId="4" r:id="rId2"/>
    <sheet name="sku master" sheetId="1" r:id="rId3"/>
    <sheet name="upc master" sheetId="10" r:id="rId4"/>
    <sheet name="shapes" sheetId="3" state="hidden" r:id="rId5"/>
    <sheet name="merchtype" sheetId="9" state="hidden" r:id="rId6"/>
  </sheets>
  <externalReferences>
    <externalReference r:id="rId7"/>
    <externalReference r:id="rId8"/>
  </externalReferences>
  <definedNames>
    <definedName name="_xlnm._FilterDatabase" localSheetId="2" hidden="1">'sku master'!$A$1:$L$11</definedName>
    <definedName name="_xlnm._FilterDatabase" localSheetId="3" hidden="1">'upc master'!$A$1:$I$146</definedName>
    <definedName name="_xlnm._FilterDatabase" localSheetId="1" hidden="1">'WR52 D1'!$AC$108:$AC$233</definedName>
    <definedName name="brand">'WR52 D1'!$M:$M</definedName>
    <definedName name="merch">merchtype!$A$1:$B$23</definedName>
    <definedName name="merchtype">'WR52 D1'!$N:$N</definedName>
    <definedName name="price" localSheetId="1">'WR52 D1'!$B$3</definedName>
    <definedName name="_xlnm.Print_Area" localSheetId="2">'sku master'!$C$1:$K$1</definedName>
    <definedName name="_xlnm.Print_Area" localSheetId="3">'upc master'!$A$1:$I$1</definedName>
    <definedName name="_xlnm.Print_Area" localSheetId="1">'WR52 D1'!$A$1:$AB$233</definedName>
    <definedName name="_xlnm.Print_Titles" localSheetId="2">'sku master'!$1:$1</definedName>
    <definedName name="_xlnm.Print_Titles" localSheetId="3">'upc master'!$1:$1</definedName>
    <definedName name="shapes">shapes!$A$1:$C$8</definedName>
    <definedName name="shipfrom">'WR52 D1'!$B$5</definedName>
  </definedNames>
  <calcPr calcId="191029"/>
</workbook>
</file>

<file path=xl/calcChain.xml><?xml version="1.0" encoding="utf-8"?>
<calcChain xmlns="http://schemas.openxmlformats.org/spreadsheetml/2006/main">
  <c r="B344" i="10" l="1"/>
  <c r="B169" i="1"/>
  <c r="A169" i="1" s="1"/>
  <c r="B168" i="1"/>
  <c r="A168" i="1" s="1"/>
  <c r="X211" i="4"/>
  <c r="M211" i="4" a="1"/>
  <c r="M211" i="4" s="1"/>
  <c r="B211" i="4"/>
  <c r="X209" i="4"/>
  <c r="M209" i="4" a="1"/>
  <c r="M209" i="4" s="1"/>
  <c r="B209" i="4"/>
  <c r="B95" i="4" l="1"/>
  <c r="M95" i="4" a="1"/>
  <c r="M95" i="4" s="1"/>
  <c r="X95" i="4"/>
  <c r="X186" i="4"/>
  <c r="M186" i="4" a="1"/>
  <c r="M186" i="4" s="1"/>
  <c r="B186" i="4"/>
  <c r="F185" i="4"/>
  <c r="AC184" i="4"/>
  <c r="B184" i="4"/>
  <c r="X166" i="4"/>
  <c r="M166" i="4" a="1"/>
  <c r="M166" i="4" s="1"/>
  <c r="B166" i="4"/>
  <c r="X165" i="4"/>
  <c r="M165" i="4" a="1"/>
  <c r="M165" i="4" s="1"/>
  <c r="B165" i="4"/>
  <c r="X164" i="4"/>
  <c r="M164" i="4" a="1"/>
  <c r="M164" i="4" s="1"/>
  <c r="B164" i="4"/>
  <c r="X163" i="4"/>
  <c r="M163" i="4" a="1"/>
  <c r="M163" i="4" s="1"/>
  <c r="B163" i="4"/>
  <c r="AC162" i="4"/>
  <c r="F162" i="4"/>
  <c r="X141" i="4"/>
  <c r="M141" i="4" a="1"/>
  <c r="M141" i="4" s="1"/>
  <c r="B141" i="4"/>
  <c r="X146" i="4"/>
  <c r="M146" i="4" a="1"/>
  <c r="M146" i="4" s="1"/>
  <c r="B146" i="4"/>
  <c r="X145" i="4"/>
  <c r="M145" i="4" a="1"/>
  <c r="M145" i="4" s="1"/>
  <c r="B145" i="4"/>
  <c r="X142" i="4"/>
  <c r="M142" i="4" a="1"/>
  <c r="M142" i="4" s="1"/>
  <c r="B142" i="4"/>
  <c r="X143" i="4"/>
  <c r="M143" i="4" a="1"/>
  <c r="M143" i="4" s="1"/>
  <c r="B143" i="4"/>
  <c r="X132" i="4"/>
  <c r="M132" i="4" a="1"/>
  <c r="M132" i="4" s="1"/>
  <c r="B132" i="4"/>
  <c r="X131" i="4"/>
  <c r="M131" i="4" a="1"/>
  <c r="M131" i="4" s="1"/>
  <c r="B131" i="4"/>
  <c r="X134" i="4"/>
  <c r="M134" i="4" a="1"/>
  <c r="M134" i="4" s="1"/>
  <c r="B134" i="4"/>
  <c r="X133" i="4"/>
  <c r="M133" i="4" a="1"/>
  <c r="M133" i="4" s="1"/>
  <c r="B133" i="4"/>
  <c r="X130" i="4"/>
  <c r="M130" i="4" a="1"/>
  <c r="M130" i="4" s="1"/>
  <c r="B130" i="4"/>
  <c r="X135" i="4"/>
  <c r="M135" i="4" a="1"/>
  <c r="M135" i="4" s="1"/>
  <c r="B135" i="4"/>
  <c r="X129" i="4"/>
  <c r="M129" i="4" a="1"/>
  <c r="M129" i="4" s="1"/>
  <c r="B129" i="4"/>
  <c r="X136" i="4"/>
  <c r="M136" i="4" a="1"/>
  <c r="M136" i="4" s="1"/>
  <c r="B136" i="4"/>
  <c r="B167" i="1"/>
  <c r="B166" i="1"/>
  <c r="B165" i="1"/>
  <c r="M83" i="4" l="1" a="1"/>
  <c r="M83" i="4" s="1"/>
  <c r="X41" i="4" l="1"/>
  <c r="M41" i="4" a="1"/>
  <c r="M41" i="4" s="1"/>
  <c r="B41" i="4"/>
  <c r="X40" i="4"/>
  <c r="M40" i="4" a="1"/>
  <c r="M40" i="4" s="1"/>
  <c r="B40" i="4"/>
  <c r="X33" i="4"/>
  <c r="M33" i="4" a="1"/>
  <c r="M33" i="4" s="1"/>
  <c r="B33" i="4"/>
  <c r="X32" i="4"/>
  <c r="M32" i="4" a="1"/>
  <c r="M32" i="4" s="1"/>
  <c r="B32" i="4"/>
  <c r="X31" i="4"/>
  <c r="M31" i="4" a="1"/>
  <c r="M31" i="4" s="1"/>
  <c r="B31" i="4"/>
  <c r="X30" i="4"/>
  <c r="M30" i="4" a="1"/>
  <c r="M30" i="4" s="1"/>
  <c r="B30" i="4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343" i="10"/>
  <c r="B342" i="10"/>
  <c r="B341" i="10"/>
  <c r="B340" i="10"/>
  <c r="B339" i="10"/>
  <c r="B338" i="10"/>
  <c r="B337" i="10"/>
  <c r="B336" i="10"/>
  <c r="B335" i="10"/>
  <c r="B334" i="10"/>
  <c r="B333" i="10"/>
  <c r="B332" i="10"/>
  <c r="B331" i="10"/>
  <c r="B330" i="10"/>
  <c r="B329" i="10"/>
  <c r="B328" i="10"/>
  <c r="B327" i="10"/>
  <c r="B326" i="10"/>
  <c r="B325" i="10"/>
  <c r="B324" i="10"/>
  <c r="B323" i="10"/>
  <c r="B322" i="10"/>
  <c r="B321" i="10"/>
  <c r="B320" i="10"/>
  <c r="B319" i="10"/>
  <c r="B318" i="10"/>
  <c r="B317" i="10"/>
  <c r="B316" i="10"/>
  <c r="B315" i="10"/>
  <c r="B314" i="10"/>
  <c r="B313" i="10"/>
  <c r="B312" i="10"/>
  <c r="B311" i="10"/>
  <c r="B310" i="10"/>
  <c r="B309" i="10"/>
  <c r="B308" i="10"/>
  <c r="B307" i="10"/>
  <c r="B306" i="10"/>
  <c r="B305" i="10"/>
  <c r="B304" i="10"/>
  <c r="B303" i="10"/>
  <c r="B302" i="10"/>
  <c r="B301" i="10"/>
  <c r="B300" i="10"/>
  <c r="B299" i="10"/>
  <c r="B298" i="10"/>
  <c r="B297" i="10"/>
  <c r="B296" i="10"/>
  <c r="B295" i="10"/>
  <c r="B294" i="10"/>
  <c r="B293" i="10"/>
  <c r="B292" i="10"/>
  <c r="B291" i="10"/>
  <c r="B290" i="10"/>
  <c r="B289" i="10"/>
  <c r="B288" i="10"/>
  <c r="B287" i="10"/>
  <c r="B286" i="10"/>
  <c r="B285" i="10"/>
  <c r="B284" i="10"/>
  <c r="B283" i="10"/>
  <c r="B282" i="10"/>
  <c r="B281" i="10"/>
  <c r="B280" i="10"/>
  <c r="B279" i="10"/>
  <c r="B278" i="10"/>
  <c r="B277" i="10"/>
  <c r="B276" i="10"/>
  <c r="B275" i="10"/>
  <c r="B274" i="10"/>
  <c r="B273" i="10"/>
  <c r="B272" i="10"/>
  <c r="B271" i="10"/>
  <c r="B270" i="10"/>
  <c r="B269" i="10"/>
  <c r="B268" i="10"/>
  <c r="B267" i="10"/>
  <c r="B266" i="10"/>
  <c r="B265" i="10"/>
  <c r="B264" i="10"/>
  <c r="B263" i="10"/>
  <c r="B262" i="10"/>
  <c r="B261" i="10"/>
  <c r="B260" i="10"/>
  <c r="B259" i="10"/>
  <c r="B258" i="10"/>
  <c r="B257" i="10"/>
  <c r="B256" i="10"/>
  <c r="B255" i="10"/>
  <c r="B254" i="10"/>
  <c r="B253" i="10"/>
  <c r="B252" i="10"/>
  <c r="B251" i="10"/>
  <c r="B250" i="10"/>
  <c r="B249" i="10"/>
  <c r="B248" i="10"/>
  <c r="B247" i="10"/>
  <c r="B246" i="10"/>
  <c r="B245" i="10"/>
  <c r="B244" i="10"/>
  <c r="B243" i="10"/>
  <c r="B242" i="10"/>
  <c r="B241" i="10"/>
  <c r="B240" i="10"/>
  <c r="B239" i="10"/>
  <c r="B238" i="10"/>
  <c r="B237" i="10"/>
  <c r="B236" i="10"/>
  <c r="B235" i="10"/>
  <c r="B234" i="10"/>
  <c r="B233" i="10"/>
  <c r="B232" i="10"/>
  <c r="B231" i="10"/>
  <c r="B230" i="10"/>
  <c r="B229" i="10"/>
  <c r="B228" i="10"/>
  <c r="B227" i="10"/>
  <c r="B226" i="10"/>
  <c r="B225" i="10"/>
  <c r="B224" i="10"/>
  <c r="B223" i="10"/>
  <c r="B222" i="10"/>
  <c r="B221" i="10"/>
  <c r="B220" i="10"/>
  <c r="B219" i="10"/>
  <c r="B218" i="10"/>
  <c r="B217" i="10"/>
  <c r="B216" i="10"/>
  <c r="B215" i="10"/>
  <c r="B214" i="10"/>
  <c r="B213" i="10"/>
  <c r="B212" i="10"/>
  <c r="B211" i="10"/>
  <c r="B210" i="10"/>
  <c r="B209" i="10"/>
  <c r="B208" i="10"/>
  <c r="B207" i="10"/>
  <c r="B206" i="10"/>
  <c r="B205" i="10"/>
  <c r="B204" i="10"/>
  <c r="B203" i="10"/>
  <c r="B202" i="10"/>
  <c r="B201" i="10"/>
  <c r="B200" i="10"/>
  <c r="B199" i="10"/>
  <c r="B198" i="10"/>
  <c r="B197" i="10"/>
  <c r="B196" i="10"/>
  <c r="B195" i="10"/>
  <c r="B194" i="10"/>
  <c r="B193" i="10"/>
  <c r="B192" i="10"/>
  <c r="B191" i="10"/>
  <c r="B190" i="10"/>
  <c r="B189" i="10"/>
  <c r="B188" i="10"/>
  <c r="B187" i="10"/>
  <c r="B186" i="10"/>
  <c r="B185" i="10"/>
  <c r="B184" i="10"/>
  <c r="B183" i="10"/>
  <c r="B182" i="10"/>
  <c r="B181" i="10"/>
  <c r="B180" i="10"/>
  <c r="B179" i="10"/>
  <c r="B178" i="10"/>
  <c r="B177" i="10"/>
  <c r="B176" i="10"/>
  <c r="B175" i="10"/>
  <c r="B174" i="10"/>
  <c r="B173" i="10"/>
  <c r="B172" i="10"/>
  <c r="B171" i="10"/>
  <c r="B170" i="10"/>
  <c r="B169" i="10"/>
  <c r="B168" i="10"/>
  <c r="B167" i="10"/>
  <c r="B166" i="10"/>
  <c r="B165" i="10"/>
  <c r="B164" i="10"/>
  <c r="B163" i="10"/>
  <c r="B162" i="10"/>
  <c r="B161" i="10"/>
  <c r="B160" i="10"/>
  <c r="B159" i="10"/>
  <c r="B158" i="10"/>
  <c r="B157" i="10"/>
  <c r="B156" i="10"/>
  <c r="B155" i="10"/>
  <c r="B154" i="10"/>
  <c r="B153" i="10"/>
  <c r="B152" i="10"/>
  <c r="B151" i="10"/>
  <c r="B150" i="10"/>
  <c r="B149" i="10"/>
  <c r="B148" i="10"/>
  <c r="B147" i="10"/>
  <c r="B84" i="4" l="1"/>
  <c r="X83" i="4"/>
  <c r="B83" i="4"/>
  <c r="F82" i="4"/>
  <c r="AC167" i="4" l="1"/>
  <c r="B167" i="4"/>
  <c r="X154" i="4"/>
  <c r="M154" i="4" a="1"/>
  <c r="M154" i="4" s="1"/>
  <c r="B154" i="4"/>
  <c r="X153" i="4"/>
  <c r="M153" i="4" a="1"/>
  <c r="M153" i="4" s="1"/>
  <c r="B153" i="4"/>
  <c r="X152" i="4"/>
  <c r="M152" i="4" a="1"/>
  <c r="M152" i="4" s="1"/>
  <c r="B152" i="4"/>
  <c r="X49" i="4"/>
  <c r="M49" i="4" a="1"/>
  <c r="M49" i="4" s="1"/>
  <c r="B49" i="4"/>
  <c r="X48" i="4"/>
  <c r="M48" i="4" a="1"/>
  <c r="M48" i="4" s="1"/>
  <c r="B48" i="4"/>
  <c r="X17" i="4"/>
  <c r="M17" i="4" a="1"/>
  <c r="M17" i="4" s="1"/>
  <c r="B17" i="4"/>
  <c r="X16" i="4"/>
  <c r="M16" i="4" a="1"/>
  <c r="M16" i="4" s="1"/>
  <c r="B16" i="4"/>
  <c r="X158" i="4"/>
  <c r="M158" i="4" a="1"/>
  <c r="M158" i="4" s="1"/>
  <c r="B158" i="4"/>
  <c r="X157" i="4"/>
  <c r="M157" i="4" a="1"/>
  <c r="M157" i="4" s="1"/>
  <c r="B157" i="4"/>
  <c r="B156" i="4"/>
  <c r="B139" i="4"/>
  <c r="X151" i="4"/>
  <c r="M151" i="4" a="1"/>
  <c r="M151" i="4" s="1"/>
  <c r="B151" i="4"/>
  <c r="X150" i="4"/>
  <c r="M150" i="4" a="1"/>
  <c r="M150" i="4" s="1"/>
  <c r="B150" i="4"/>
  <c r="X58" i="4"/>
  <c r="M58" i="4" a="1"/>
  <c r="M58" i="4" s="1"/>
  <c r="B58" i="4"/>
  <c r="X59" i="4"/>
  <c r="M59" i="4" a="1"/>
  <c r="M59" i="4" s="1"/>
  <c r="B59" i="4"/>
  <c r="X57" i="4"/>
  <c r="M57" i="4" a="1"/>
  <c r="M57" i="4" s="1"/>
  <c r="B57" i="4"/>
  <c r="X56" i="4"/>
  <c r="M56" i="4" a="1"/>
  <c r="M56" i="4" s="1"/>
  <c r="B56" i="4"/>
  <c r="X61" i="4"/>
  <c r="M61" i="4" a="1"/>
  <c r="M61" i="4" s="1"/>
  <c r="B61" i="4"/>
  <c r="X60" i="4"/>
  <c r="M60" i="4" a="1"/>
  <c r="M60" i="4" s="1"/>
  <c r="B60" i="4"/>
  <c r="AC55" i="4"/>
  <c r="F55" i="4"/>
  <c r="X43" i="4"/>
  <c r="M43" i="4" a="1"/>
  <c r="M43" i="4" s="1"/>
  <c r="B43" i="4"/>
  <c r="X42" i="4"/>
  <c r="M42" i="4" a="1"/>
  <c r="M42" i="4" s="1"/>
  <c r="B42" i="4"/>
  <c r="X35" i="4"/>
  <c r="M35" i="4" a="1"/>
  <c r="M35" i="4" s="1"/>
  <c r="B35" i="4"/>
  <c r="X34" i="4"/>
  <c r="M34" i="4" a="1"/>
  <c r="M34" i="4" s="1"/>
  <c r="B34" i="4"/>
  <c r="X36" i="4"/>
  <c r="M36" i="4" a="1"/>
  <c r="M36" i="4" s="1"/>
  <c r="B36" i="4"/>
  <c r="B47" i="1"/>
  <c r="B46" i="1"/>
  <c r="B74" i="10"/>
  <c r="B75" i="10"/>
  <c r="B136" i="10"/>
  <c r="B135" i="10"/>
  <c r="B134" i="10"/>
  <c r="B133" i="10"/>
  <c r="B51" i="1"/>
  <c r="B50" i="1"/>
  <c r="B49" i="1"/>
  <c r="B48" i="1"/>
  <c r="X208" i="4" l="1"/>
  <c r="M208" i="4" a="1"/>
  <c r="M208" i="4" s="1"/>
  <c r="B208" i="4"/>
  <c r="X207" i="4"/>
  <c r="M207" i="4" a="1"/>
  <c r="M207" i="4" s="1"/>
  <c r="B207" i="4"/>
  <c r="B16" i="1"/>
  <c r="B15" i="1"/>
  <c r="B2" i="10"/>
  <c r="B3" i="10"/>
  <c r="B66" i="1"/>
  <c r="B65" i="1"/>
  <c r="B43" i="10"/>
  <c r="B34" i="10"/>
  <c r="B111" i="10"/>
  <c r="B21" i="1"/>
  <c r="B109" i="10"/>
  <c r="X123" i="4" l="1"/>
  <c r="M123" i="4" a="1"/>
  <c r="M123" i="4" s="1"/>
  <c r="B123" i="4"/>
  <c r="X115" i="4"/>
  <c r="M115" i="4" a="1"/>
  <c r="M115" i="4" s="1"/>
  <c r="B115" i="4"/>
  <c r="AC62" i="4"/>
  <c r="B62" i="4"/>
  <c r="B22" i="4"/>
  <c r="X14" i="4"/>
  <c r="M14" i="4" a="1"/>
  <c r="M14" i="4" s="1"/>
  <c r="B14" i="4"/>
  <c r="B146" i="10"/>
  <c r="B145" i="10"/>
  <c r="B144" i="10"/>
  <c r="B143" i="10"/>
  <c r="B142" i="10"/>
  <c r="B141" i="10"/>
  <c r="B140" i="10"/>
  <c r="B139" i="10"/>
  <c r="B138" i="10"/>
  <c r="B137" i="10"/>
  <c r="B71" i="1"/>
  <c r="B70" i="1"/>
  <c r="X128" i="4"/>
  <c r="M128" i="4" a="1"/>
  <c r="M128" i="4" s="1"/>
  <c r="B128" i="4"/>
  <c r="F168" i="4"/>
  <c r="F156" i="4"/>
  <c r="B120" i="4"/>
  <c r="B38" i="4"/>
  <c r="X228" i="4"/>
  <c r="M228" i="4" a="1"/>
  <c r="M228" i="4" s="1"/>
  <c r="B228" i="4"/>
  <c r="X210" i="4"/>
  <c r="M210" i="4" a="1"/>
  <c r="M210" i="4" s="1"/>
  <c r="B210" i="4"/>
  <c r="X144" i="4"/>
  <c r="M144" i="4" a="1"/>
  <c r="M144" i="4" s="1"/>
  <c r="B144" i="4"/>
  <c r="X92" i="4"/>
  <c r="M92" i="4" a="1"/>
  <c r="M92" i="4" s="1"/>
  <c r="B92" i="4"/>
  <c r="X26" i="4"/>
  <c r="M26" i="4" a="1"/>
  <c r="M26" i="4" s="1"/>
  <c r="B26" i="4"/>
  <c r="X25" i="4"/>
  <c r="M25" i="4" a="1"/>
  <c r="M25" i="4" s="1"/>
  <c r="B25" i="4"/>
  <c r="X24" i="4"/>
  <c r="M24" i="4" a="1"/>
  <c r="M24" i="4" s="1"/>
  <c r="B24" i="4"/>
  <c r="X51" i="4"/>
  <c r="M51" i="4" a="1"/>
  <c r="M51" i="4" s="1"/>
  <c r="B51" i="4"/>
  <c r="X50" i="4"/>
  <c r="M50" i="4" a="1"/>
  <c r="M50" i="4" s="1"/>
  <c r="B50" i="4"/>
  <c r="X20" i="4"/>
  <c r="M20" i="4" a="1"/>
  <c r="M20" i="4" s="1"/>
  <c r="B20" i="4"/>
  <c r="B115" i="10"/>
  <c r="B114" i="10"/>
  <c r="B113" i="10"/>
  <c r="B112" i="10"/>
  <c r="B120" i="10"/>
  <c r="B119" i="10"/>
  <c r="B118" i="10"/>
  <c r="B117" i="10"/>
  <c r="B116" i="10"/>
  <c r="B125" i="10"/>
  <c r="B124" i="10"/>
  <c r="B123" i="10"/>
  <c r="B122" i="10"/>
  <c r="B121" i="10"/>
  <c r="B130" i="10"/>
  <c r="B129" i="10"/>
  <c r="B128" i="10"/>
  <c r="B127" i="10"/>
  <c r="B126" i="10"/>
  <c r="B110" i="10"/>
  <c r="B108" i="10"/>
  <c r="B132" i="10"/>
  <c r="X66" i="4"/>
  <c r="M66" i="4" a="1"/>
  <c r="M66" i="4" s="1"/>
  <c r="B66" i="4"/>
  <c r="X181" i="4"/>
  <c r="M181" i="4" a="1"/>
  <c r="M181" i="4" s="1"/>
  <c r="B181" i="4"/>
  <c r="X118" i="4"/>
  <c r="M118" i="4" a="1"/>
  <c r="M118" i="4" s="1"/>
  <c r="B118" i="4"/>
  <c r="X52" i="4"/>
  <c r="M52" i="4" a="1"/>
  <c r="M52" i="4" s="1"/>
  <c r="B52" i="4"/>
  <c r="X93" i="4"/>
  <c r="M93" i="4" a="1"/>
  <c r="M93" i="4" s="1"/>
  <c r="B93" i="4"/>
  <c r="B131" i="10"/>
  <c r="B58" i="1"/>
  <c r="B37" i="1"/>
  <c r="B36" i="1"/>
  <c r="B35" i="1"/>
  <c r="B30" i="1"/>
  <c r="B29" i="1"/>
  <c r="B28" i="1"/>
  <c r="B27" i="1"/>
  <c r="B57" i="1"/>
  <c r="B45" i="1"/>
  <c r="X91" i="4"/>
  <c r="M91" i="4" a="1"/>
  <c r="M91" i="4" s="1"/>
  <c r="B91" i="4"/>
  <c r="X196" i="4"/>
  <c r="M196" i="4" a="1"/>
  <c r="M196" i="4" s="1"/>
  <c r="B196" i="4"/>
  <c r="X180" i="4"/>
  <c r="M180" i="4" a="1"/>
  <c r="M180" i="4" s="1"/>
  <c r="B180" i="4"/>
  <c r="X179" i="4"/>
  <c r="M179" i="4" a="1"/>
  <c r="M179" i="4" s="1"/>
  <c r="B179" i="4"/>
  <c r="AC176" i="4"/>
  <c r="B176" i="4"/>
  <c r="X171" i="4"/>
  <c r="M171" i="4" a="1"/>
  <c r="M171" i="4" s="1"/>
  <c r="B171" i="4"/>
  <c r="AC161" i="4"/>
  <c r="B161" i="4"/>
  <c r="X160" i="4"/>
  <c r="M160" i="4" a="1"/>
  <c r="M160" i="4" s="1"/>
  <c r="B160" i="4"/>
  <c r="X159" i="4"/>
  <c r="M159" i="4" a="1"/>
  <c r="M159" i="4" s="1"/>
  <c r="B159" i="4"/>
  <c r="AC156" i="4"/>
  <c r="X65" i="4"/>
  <c r="M65" i="4" a="1"/>
  <c r="M65" i="4" s="1"/>
  <c r="B65" i="4"/>
  <c r="X64" i="4"/>
  <c r="M64" i="4" a="1"/>
  <c r="M64" i="4" s="1"/>
  <c r="B64" i="4"/>
  <c r="B86" i="4"/>
  <c r="X15" i="4"/>
  <c r="M15" i="4" a="1"/>
  <c r="M15" i="4" s="1"/>
  <c r="B15" i="4"/>
  <c r="X18" i="4"/>
  <c r="M18" i="4" a="1"/>
  <c r="M18" i="4" s="1"/>
  <c r="B18" i="4"/>
  <c r="X13" i="4"/>
  <c r="M13" i="4" a="1"/>
  <c r="M13" i="4" s="1"/>
  <c r="B13" i="4"/>
  <c r="X12" i="4"/>
  <c r="M12" i="4" a="1"/>
  <c r="M12" i="4" s="1"/>
  <c r="B12" i="4"/>
  <c r="B34" i="1"/>
  <c r="B33" i="1"/>
  <c r="B32" i="1"/>
  <c r="B31" i="1"/>
  <c r="B24" i="1"/>
  <c r="B23" i="1"/>
  <c r="B72" i="10"/>
  <c r="B71" i="10"/>
  <c r="B70" i="10"/>
  <c r="B69" i="10"/>
  <c r="B68" i="10"/>
  <c r="B57" i="10"/>
  <c r="B56" i="10"/>
  <c r="B55" i="10"/>
  <c r="B54" i="10"/>
  <c r="B53" i="10"/>
  <c r="B62" i="10"/>
  <c r="B61" i="10"/>
  <c r="B60" i="10"/>
  <c r="B59" i="10"/>
  <c r="B58" i="10"/>
  <c r="B67" i="10"/>
  <c r="B66" i="10"/>
  <c r="B65" i="10"/>
  <c r="B64" i="10"/>
  <c r="B63" i="10"/>
  <c r="B36" i="10"/>
  <c r="B3" i="1"/>
  <c r="X197" i="4"/>
  <c r="M197" i="4" a="1"/>
  <c r="M197" i="4" s="1"/>
  <c r="B197" i="4"/>
  <c r="B2" i="1"/>
  <c r="B35" i="10"/>
  <c r="F22" i="4" l="1"/>
  <c r="X222" i="4"/>
  <c r="M222" i="4" a="1"/>
  <c r="M222" i="4" s="1"/>
  <c r="B222" i="4"/>
  <c r="X223" i="4"/>
  <c r="M223" i="4" a="1"/>
  <c r="M223" i="4" s="1"/>
  <c r="B223" i="4"/>
  <c r="X19" i="4" l="1"/>
  <c r="M19" i="4" a="1"/>
  <c r="M19" i="4" s="1"/>
  <c r="B19" i="4"/>
  <c r="X174" i="4"/>
  <c r="M174" i="4" a="1"/>
  <c r="M174" i="4" s="1"/>
  <c r="B174" i="4"/>
  <c r="X175" i="4"/>
  <c r="M175" i="4" a="1"/>
  <c r="M175" i="4" s="1"/>
  <c r="B175" i="4"/>
  <c r="X173" i="4"/>
  <c r="M173" i="4" a="1"/>
  <c r="M173" i="4" s="1"/>
  <c r="B173" i="4"/>
  <c r="X172" i="4"/>
  <c r="M172" i="4" a="1"/>
  <c r="M172" i="4" s="1"/>
  <c r="B172" i="4"/>
  <c r="X170" i="4"/>
  <c r="M170" i="4" a="1"/>
  <c r="M170" i="4" s="1"/>
  <c r="B170" i="4"/>
  <c r="X169" i="4"/>
  <c r="M169" i="4" a="1"/>
  <c r="M169" i="4" s="1"/>
  <c r="B169" i="4"/>
  <c r="AC168" i="4"/>
  <c r="B64" i="1"/>
  <c r="B107" i="10" l="1"/>
  <c r="B106" i="10"/>
  <c r="X77" i="4"/>
  <c r="M77" i="4" a="1"/>
  <c r="M77" i="4" s="1"/>
  <c r="B77" i="4"/>
  <c r="X76" i="4"/>
  <c r="M76" i="4" a="1"/>
  <c r="M76" i="4" s="1"/>
  <c r="B76" i="4"/>
  <c r="X75" i="4"/>
  <c r="M75" i="4" a="1"/>
  <c r="M75" i="4" s="1"/>
  <c r="B75" i="4"/>
  <c r="X47" i="4"/>
  <c r="M47" i="4" a="1"/>
  <c r="M47" i="4" s="1"/>
  <c r="B47" i="4"/>
  <c r="X53" i="4"/>
  <c r="M53" i="4" a="1"/>
  <c r="M53" i="4" s="1"/>
  <c r="B53" i="4"/>
  <c r="AC44" i="4"/>
  <c r="B44" i="4"/>
  <c r="X39" i="4"/>
  <c r="M39" i="4" a="1"/>
  <c r="M39" i="4" s="1"/>
  <c r="B39" i="4"/>
  <c r="AC38" i="4"/>
  <c r="F38" i="4"/>
  <c r="AC37" i="4"/>
  <c r="B37" i="4"/>
  <c r="X29" i="4"/>
  <c r="M29" i="4" a="1"/>
  <c r="M29" i="4" s="1"/>
  <c r="B29" i="4"/>
  <c r="AC28" i="4"/>
  <c r="F28" i="4"/>
  <c r="X114" i="4"/>
  <c r="M114" i="4" a="1"/>
  <c r="M114" i="4" s="1"/>
  <c r="B114" i="4"/>
  <c r="X113" i="4"/>
  <c r="M113" i="4" a="1"/>
  <c r="M113" i="4" s="1"/>
  <c r="B113" i="4"/>
  <c r="X116" i="4"/>
  <c r="M116" i="4" a="1"/>
  <c r="M116" i="4" s="1"/>
  <c r="B116" i="4"/>
  <c r="X112" i="4"/>
  <c r="M112" i="4" a="1"/>
  <c r="M112" i="4" s="1"/>
  <c r="B112" i="4"/>
  <c r="B105" i="10"/>
  <c r="B104" i="10"/>
  <c r="B103" i="10"/>
  <c r="B92" i="10"/>
  <c r="B91" i="10"/>
  <c r="B90" i="10"/>
  <c r="B89" i="10"/>
  <c r="B88" i="10"/>
  <c r="B97" i="10"/>
  <c r="B96" i="10"/>
  <c r="B95" i="10"/>
  <c r="B94" i="10"/>
  <c r="B63" i="1"/>
  <c r="B62" i="1"/>
  <c r="B61" i="1"/>
  <c r="X79" i="4"/>
  <c r="M79" i="4" a="1"/>
  <c r="M79" i="4" s="1"/>
  <c r="B79" i="4"/>
  <c r="X78" i="4"/>
  <c r="M78" i="4" a="1"/>
  <c r="M78" i="4" s="1"/>
  <c r="B78" i="4"/>
  <c r="AC54" i="4"/>
  <c r="B54" i="4"/>
  <c r="X46" i="4"/>
  <c r="M46" i="4" a="1"/>
  <c r="M46" i="4" s="1"/>
  <c r="B46" i="4"/>
  <c r="AC45" i="4"/>
  <c r="F45" i="4"/>
  <c r="AC147" i="4"/>
  <c r="B147" i="4"/>
  <c r="AC155" i="4"/>
  <c r="B155" i="4"/>
  <c r="X149" i="4"/>
  <c r="M149" i="4" a="1"/>
  <c r="M149" i="4" s="1"/>
  <c r="B149" i="4"/>
  <c r="AC148" i="4"/>
  <c r="F148" i="4"/>
  <c r="X122" i="4"/>
  <c r="M122" i="4" a="1"/>
  <c r="M122" i="4" s="1"/>
  <c r="B122" i="4"/>
  <c r="X121" i="4"/>
  <c r="M121" i="4" a="1"/>
  <c r="M121" i="4" s="1"/>
  <c r="B121" i="4"/>
  <c r="X117" i="4"/>
  <c r="M117" i="4" a="1"/>
  <c r="M117" i="4" s="1"/>
  <c r="B117" i="4"/>
  <c r="B93" i="10"/>
  <c r="B102" i="10"/>
  <c r="B101" i="10"/>
  <c r="B100" i="10"/>
  <c r="B99" i="10"/>
  <c r="B9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3" i="10"/>
  <c r="B52" i="10"/>
  <c r="B22" i="1"/>
  <c r="B59" i="1"/>
  <c r="B60" i="1"/>
  <c r="AC81" i="4"/>
  <c r="B81" i="4"/>
  <c r="X74" i="4"/>
  <c r="M74" i="4" a="1"/>
  <c r="M74" i="4" s="1"/>
  <c r="B74" i="4"/>
  <c r="X73" i="4"/>
  <c r="M73" i="4" a="1"/>
  <c r="M73" i="4" s="1"/>
  <c r="B73" i="4"/>
  <c r="X80" i="4"/>
  <c r="M80" i="4" a="1"/>
  <c r="M80" i="4" s="1"/>
  <c r="B80" i="4"/>
  <c r="X72" i="4"/>
  <c r="M72" i="4" a="1"/>
  <c r="M72" i="4" s="1"/>
  <c r="B72" i="4"/>
  <c r="AC71" i="4"/>
  <c r="X140" i="4"/>
  <c r="M140" i="4" a="1"/>
  <c r="M140" i="4" s="1"/>
  <c r="B140" i="4"/>
  <c r="AC139" i="4"/>
  <c r="AC138" i="4"/>
  <c r="B138" i="4"/>
  <c r="X137" i="4"/>
  <c r="M137" i="4" a="1"/>
  <c r="M137" i="4" s="1"/>
  <c r="B137" i="4"/>
  <c r="AC127" i="4"/>
  <c r="F127" i="4"/>
  <c r="X206" i="4"/>
  <c r="M206" i="4" a="1"/>
  <c r="M206" i="4" s="1"/>
  <c r="B206" i="4"/>
  <c r="X205" i="4"/>
  <c r="M205" i="4" a="1"/>
  <c r="M205" i="4" s="1"/>
  <c r="B205" i="4"/>
  <c r="X125" i="4"/>
  <c r="M125" i="4" a="1"/>
  <c r="M125" i="4" s="1"/>
  <c r="B125" i="4"/>
  <c r="F139" i="4" l="1"/>
  <c r="X89" i="4"/>
  <c r="M89" i="4" a="1"/>
  <c r="M89" i="4" s="1"/>
  <c r="B89" i="4"/>
  <c r="X182" i="4"/>
  <c r="M182" i="4" a="1"/>
  <c r="M182" i="4" s="1"/>
  <c r="B182" i="4"/>
  <c r="X202" i="4"/>
  <c r="M202" i="4" a="1"/>
  <c r="M202" i="4" s="1"/>
  <c r="B202" i="4"/>
  <c r="X201" i="4"/>
  <c r="M201" i="4" a="1"/>
  <c r="M201" i="4" s="1"/>
  <c r="B201" i="4"/>
  <c r="X200" i="4"/>
  <c r="M200" i="4" a="1"/>
  <c r="M200" i="4" s="1"/>
  <c r="B200" i="4"/>
  <c r="B44" i="1" l="1"/>
  <c r="B10" i="1"/>
  <c r="B9" i="1"/>
  <c r="B8" i="1"/>
  <c r="B7" i="1"/>
  <c r="B6" i="1"/>
  <c r="B56" i="1"/>
  <c r="A56" i="1" s="1"/>
  <c r="F177" i="4" l="1"/>
  <c r="AC177" i="4"/>
  <c r="X111" i="4"/>
  <c r="B42" i="1" l="1"/>
  <c r="B41" i="1"/>
  <c r="B39" i="1"/>
  <c r="B38" i="1"/>
  <c r="B52" i="1"/>
  <c r="B14" i="1"/>
  <c r="B13" i="1"/>
  <c r="B12" i="1"/>
  <c r="B11" i="1"/>
  <c r="X68" i="4"/>
  <c r="M68" i="4" a="1"/>
  <c r="M68" i="4" s="1"/>
  <c r="B68" i="4"/>
  <c r="X195" i="4"/>
  <c r="M195" i="4" a="1"/>
  <c r="M195" i="4" s="1"/>
  <c r="B195" i="4"/>
  <c r="X194" i="4"/>
  <c r="M194" i="4" a="1"/>
  <c r="M194" i="4" s="1"/>
  <c r="B194" i="4"/>
  <c r="X193" i="4"/>
  <c r="M193" i="4" a="1"/>
  <c r="M193" i="4" s="1"/>
  <c r="B193" i="4"/>
  <c r="X192" i="4"/>
  <c r="M192" i="4" a="1"/>
  <c r="M192" i="4" s="1"/>
  <c r="B192" i="4"/>
  <c r="AC191" i="4"/>
  <c r="F191" i="4"/>
  <c r="AC190" i="4"/>
  <c r="B190" i="4"/>
  <c r="AC189" i="4"/>
  <c r="B189" i="4"/>
  <c r="AC188" i="4"/>
  <c r="B188" i="4"/>
  <c r="X183" i="4"/>
  <c r="M183" i="4" a="1"/>
  <c r="M183" i="4" s="1"/>
  <c r="B183" i="4"/>
  <c r="B4" i="1"/>
  <c r="B111" i="4"/>
  <c r="B32" i="10"/>
  <c r="B41" i="10"/>
  <c r="B17" i="10"/>
  <c r="B12" i="10"/>
  <c r="B21" i="10"/>
  <c r="B16" i="10"/>
  <c r="B11" i="10"/>
  <c r="B20" i="10"/>
  <c r="B55" i="1"/>
  <c r="B54" i="1"/>
  <c r="B53" i="1"/>
  <c r="B7" i="10"/>
  <c r="B8" i="10"/>
  <c r="B9" i="10"/>
  <c r="B33" i="10"/>
  <c r="B29" i="10"/>
  <c r="B30" i="10"/>
  <c r="B31" i="10"/>
  <c r="B45" i="10"/>
  <c r="B13" i="10"/>
  <c r="B23" i="10"/>
  <c r="B18" i="10"/>
  <c r="B14" i="10"/>
  <c r="B22" i="10"/>
  <c r="B19" i="10"/>
  <c r="B44" i="10"/>
  <c r="B4" i="10"/>
  <c r="B24" i="10"/>
  <c r="B10" i="10"/>
  <c r="B6" i="10"/>
  <c r="B5" i="10"/>
  <c r="B26" i="10"/>
  <c r="B28" i="10"/>
  <c r="B37" i="10"/>
  <c r="B39" i="10"/>
  <c r="B25" i="10"/>
  <c r="B27" i="10"/>
  <c r="B38" i="10"/>
  <c r="B40" i="10"/>
  <c r="B15" i="10"/>
  <c r="B42" i="10"/>
  <c r="B50" i="10"/>
  <c r="B51" i="10"/>
  <c r="B46" i="10"/>
  <c r="B47" i="10"/>
  <c r="B48" i="10"/>
  <c r="B49" i="10"/>
  <c r="M233" i="4" a="1"/>
  <c r="M233" i="4" s="1"/>
  <c r="M232" i="4" a="1"/>
  <c r="M232" i="4" s="1"/>
  <c r="M229" i="4" a="1"/>
  <c r="M229" i="4" s="1"/>
  <c r="M227" i="4" a="1"/>
  <c r="M227" i="4" s="1"/>
  <c r="M224" i="4" a="1"/>
  <c r="M224" i="4" s="1"/>
  <c r="M221" i="4" a="1"/>
  <c r="M221" i="4" s="1"/>
  <c r="M105" i="4" a="1"/>
  <c r="M105" i="4" s="1"/>
  <c r="M104" i="4" a="1"/>
  <c r="M104" i="4" s="1"/>
  <c r="M103" i="4" a="1"/>
  <c r="M103" i="4" s="1"/>
  <c r="M102" i="4" a="1"/>
  <c r="M102" i="4" s="1"/>
  <c r="M101" i="4" a="1"/>
  <c r="M101" i="4" s="1"/>
  <c r="M90" i="4" a="1"/>
  <c r="M90" i="4" s="1"/>
  <c r="M94" i="4" a="1"/>
  <c r="M94" i="4" s="1"/>
  <c r="M96" i="4" a="1"/>
  <c r="M96" i="4" s="1"/>
  <c r="M98" i="4" a="1"/>
  <c r="M98" i="4" s="1"/>
  <c r="M97" i="4" a="1"/>
  <c r="M97" i="4" s="1"/>
  <c r="M69" i="4" a="1"/>
  <c r="M69" i="4" s="1"/>
  <c r="M67" i="4" a="1"/>
  <c r="M67" i="4" s="1"/>
  <c r="M23" i="4" a="1"/>
  <c r="M23" i="4" s="1"/>
  <c r="M11" i="4" a="1"/>
  <c r="M11" i="4" s="1"/>
  <c r="M215" i="4" a="1"/>
  <c r="M215" i="4" s="1"/>
  <c r="M214" i="4" a="1"/>
  <c r="M214" i="4" s="1"/>
  <c r="M213" i="4" a="1"/>
  <c r="M213" i="4" s="1"/>
  <c r="M212" i="4" a="1"/>
  <c r="M212" i="4" s="1"/>
  <c r="M204" i="4" a="1"/>
  <c r="M204" i="4" s="1"/>
  <c r="M203" i="4" a="1"/>
  <c r="M203" i="4" s="1"/>
  <c r="M178" i="4" a="1"/>
  <c r="M178" i="4" s="1"/>
  <c r="M124" i="4" a="1"/>
  <c r="M124" i="4" s="1"/>
  <c r="M111" i="4" a="1"/>
  <c r="M111" i="4" s="1"/>
  <c r="B5" i="1"/>
  <c r="B25" i="1"/>
  <c r="B26" i="1"/>
  <c r="B40" i="1"/>
  <c r="B43" i="1"/>
  <c r="B67" i="1"/>
  <c r="B68" i="1"/>
  <c r="B69" i="1"/>
  <c r="X90" i="4"/>
  <c r="B90" i="4"/>
  <c r="X94" i="4"/>
  <c r="B94" i="4"/>
  <c r="X96" i="4"/>
  <c r="B96" i="4"/>
  <c r="X98" i="4"/>
  <c r="B98" i="4"/>
  <c r="X97" i="4"/>
  <c r="B97" i="4"/>
  <c r="AC27" i="4"/>
  <c r="B27" i="4"/>
  <c r="X23" i="4"/>
  <c r="B23" i="4"/>
  <c r="AC22" i="4"/>
  <c r="AC21" i="4"/>
  <c r="AC63" i="4"/>
  <c r="AC70" i="4"/>
  <c r="AC85" i="4"/>
  <c r="AC86" i="4"/>
  <c r="AC87" i="4"/>
  <c r="AC88" i="4"/>
  <c r="AC99" i="4"/>
  <c r="AC100" i="4"/>
  <c r="AC216" i="4"/>
  <c r="AC217" i="4"/>
  <c r="AC218" i="4"/>
  <c r="AC219" i="4"/>
  <c r="AC220" i="4"/>
  <c r="AC225" i="4"/>
  <c r="AC226" i="4"/>
  <c r="AC230" i="4"/>
  <c r="AC231" i="4"/>
  <c r="AC119" i="4"/>
  <c r="AC120" i="4"/>
  <c r="AC126" i="4"/>
  <c r="AC187" i="4"/>
  <c r="AC199" i="4"/>
  <c r="AC8" i="4"/>
  <c r="AC9" i="4"/>
  <c r="AC10" i="4"/>
  <c r="B17" i="1"/>
  <c r="B18" i="1"/>
  <c r="B19" i="1"/>
  <c r="B20" i="1"/>
  <c r="X104" i="4"/>
  <c r="B104" i="4"/>
  <c r="X103" i="4"/>
  <c r="B103" i="4"/>
  <c r="K209" i="4" l="1"/>
  <c r="G209" i="4" s="1"/>
  <c r="K142" i="4"/>
  <c r="G142" i="4" s="1"/>
  <c r="L146" i="4"/>
  <c r="J146" i="4" s="1"/>
  <c r="K133" i="4"/>
  <c r="K131" i="4"/>
  <c r="G131" i="4" s="1"/>
  <c r="K163" i="4"/>
  <c r="G163" i="4" s="1"/>
  <c r="N131" i="4"/>
  <c r="N31" i="4"/>
  <c r="K30" i="4"/>
  <c r="G30" i="4" s="1"/>
  <c r="N142" i="4"/>
  <c r="L83" i="4"/>
  <c r="J83" i="4" s="1"/>
  <c r="K211" i="4"/>
  <c r="G211" i="4" s="1"/>
  <c r="N163" i="4"/>
  <c r="L145" i="4"/>
  <c r="J145" i="4" s="1"/>
  <c r="K31" i="4"/>
  <c r="G31" i="4" s="1"/>
  <c r="L211" i="4"/>
  <c r="J211" i="4" s="1"/>
  <c r="K134" i="4"/>
  <c r="G134" i="4" s="1"/>
  <c r="L33" i="4"/>
  <c r="J33" i="4" s="1"/>
  <c r="N186" i="4"/>
  <c r="N143" i="4"/>
  <c r="L30" i="4"/>
  <c r="J30" i="4" s="1"/>
  <c r="K143" i="4"/>
  <c r="G143" i="4" s="1"/>
  <c r="N164" i="4"/>
  <c r="L41" i="4"/>
  <c r="J41" i="4" s="1"/>
  <c r="N165" i="4"/>
  <c r="N145" i="4"/>
  <c r="N211" i="4"/>
  <c r="L129" i="4"/>
  <c r="J129" i="4" s="1"/>
  <c r="N132" i="4"/>
  <c r="N166" i="4"/>
  <c r="L132" i="4"/>
  <c r="J132" i="4" s="1"/>
  <c r="K136" i="4"/>
  <c r="G136" i="4" s="1"/>
  <c r="N95" i="4"/>
  <c r="L40" i="4"/>
  <c r="J40" i="4" s="1"/>
  <c r="N83" i="4"/>
  <c r="K33" i="4"/>
  <c r="G33" i="4" s="1"/>
  <c r="N130" i="4"/>
  <c r="L143" i="4"/>
  <c r="J143" i="4" s="1"/>
  <c r="N33" i="4"/>
  <c r="K95" i="4"/>
  <c r="K130" i="4"/>
  <c r="G130" i="4" s="1"/>
  <c r="K129" i="4"/>
  <c r="G129" i="4" s="1"/>
  <c r="L135" i="4"/>
  <c r="J135" i="4" s="1"/>
  <c r="N32" i="4"/>
  <c r="L136" i="4"/>
  <c r="J136" i="4" s="1"/>
  <c r="K141" i="4"/>
  <c r="G141" i="4" s="1"/>
  <c r="K135" i="4"/>
  <c r="G135" i="4" s="1"/>
  <c r="L95" i="4"/>
  <c r="J95" i="4" s="1"/>
  <c r="L142" i="4"/>
  <c r="J142" i="4" s="1"/>
  <c r="K32" i="4"/>
  <c r="G32" i="4" s="1"/>
  <c r="N209" i="4"/>
  <c r="N135" i="4"/>
  <c r="L131" i="4"/>
  <c r="J131" i="4" s="1"/>
  <c r="K186" i="4"/>
  <c r="G186" i="4" s="1"/>
  <c r="N146" i="4"/>
  <c r="K166" i="4"/>
  <c r="G166" i="4" s="1"/>
  <c r="K40" i="4"/>
  <c r="L186" i="4"/>
  <c r="J186" i="4" s="1"/>
  <c r="L141" i="4"/>
  <c r="J141" i="4" s="1"/>
  <c r="N136" i="4"/>
  <c r="K83" i="4"/>
  <c r="G83" i="4" s="1"/>
  <c r="L133" i="4"/>
  <c r="J133" i="4" s="1"/>
  <c r="L166" i="4"/>
  <c r="J166" i="4" s="1"/>
  <c r="L209" i="4"/>
  <c r="J209" i="4" s="1"/>
  <c r="K164" i="4"/>
  <c r="G164" i="4" s="1"/>
  <c r="N30" i="4"/>
  <c r="K132" i="4"/>
  <c r="L165" i="4"/>
  <c r="J165" i="4" s="1"/>
  <c r="N40" i="4"/>
  <c r="K165" i="4"/>
  <c r="G165" i="4" s="1"/>
  <c r="L164" i="4"/>
  <c r="J164" i="4" s="1"/>
  <c r="K41" i="4"/>
  <c r="N129" i="4"/>
  <c r="N134" i="4"/>
  <c r="N41" i="4"/>
  <c r="K145" i="4"/>
  <c r="G145" i="4" s="1"/>
  <c r="L163" i="4"/>
  <c r="J163" i="4" s="1"/>
  <c r="L130" i="4"/>
  <c r="J130" i="4" s="1"/>
  <c r="N133" i="4"/>
  <c r="K146" i="4"/>
  <c r="G146" i="4" s="1"/>
  <c r="L134" i="4"/>
  <c r="J134" i="4" s="1"/>
  <c r="N141" i="4"/>
  <c r="L31" i="4"/>
  <c r="J31" i="4" s="1"/>
  <c r="L32" i="4"/>
  <c r="J32" i="4" s="1"/>
  <c r="N153" i="4"/>
  <c r="L49" i="4"/>
  <c r="J49" i="4" s="1"/>
  <c r="K152" i="4"/>
  <c r="G152" i="4" s="1"/>
  <c r="L152" i="4"/>
  <c r="J152" i="4" s="1"/>
  <c r="K17" i="4"/>
  <c r="G17" i="4" s="1"/>
  <c r="N49" i="4"/>
  <c r="N16" i="4"/>
  <c r="L154" i="4"/>
  <c r="J154" i="4" s="1"/>
  <c r="L17" i="4"/>
  <c r="J17" i="4" s="1"/>
  <c r="L48" i="4"/>
  <c r="J48" i="4" s="1"/>
  <c r="N154" i="4"/>
  <c r="K49" i="4"/>
  <c r="G49" i="4" s="1"/>
  <c r="K153" i="4"/>
  <c r="G153" i="4" s="1"/>
  <c r="N17" i="4"/>
  <c r="K16" i="4"/>
  <c r="G16" i="4" s="1"/>
  <c r="L16" i="4"/>
  <c r="J16" i="4" s="1"/>
  <c r="N152" i="4"/>
  <c r="L153" i="4"/>
  <c r="J153" i="4" s="1"/>
  <c r="K154" i="4"/>
  <c r="G154" i="4" s="1"/>
  <c r="N48" i="4"/>
  <c r="K48" i="4"/>
  <c r="G48" i="4" s="1"/>
  <c r="L158" i="4"/>
  <c r="J158" i="4" s="1"/>
  <c r="N158" i="4"/>
  <c r="K158" i="4"/>
  <c r="G158" i="4" s="1"/>
  <c r="K157" i="4"/>
  <c r="G157" i="4" s="1"/>
  <c r="L157" i="4"/>
  <c r="J157" i="4" s="1"/>
  <c r="N157" i="4"/>
  <c r="K151" i="4"/>
  <c r="G151" i="4" s="1"/>
  <c r="K150" i="4"/>
  <c r="G150" i="4" s="1"/>
  <c r="N151" i="4"/>
  <c r="N150" i="4"/>
  <c r="L151" i="4"/>
  <c r="J151" i="4" s="1"/>
  <c r="L150" i="4"/>
  <c r="J150" i="4" s="1"/>
  <c r="N58" i="4"/>
  <c r="L58" i="4"/>
  <c r="J58" i="4" s="1"/>
  <c r="K58" i="4"/>
  <c r="G58" i="4" s="1"/>
  <c r="L59" i="4"/>
  <c r="J59" i="4" s="1"/>
  <c r="K57" i="4"/>
  <c r="G57" i="4" s="1"/>
  <c r="K59" i="4"/>
  <c r="G59" i="4" s="1"/>
  <c r="N59" i="4"/>
  <c r="L57" i="4"/>
  <c r="J57" i="4" s="1"/>
  <c r="N57" i="4"/>
  <c r="N56" i="4"/>
  <c r="K56" i="4"/>
  <c r="G56" i="4" s="1"/>
  <c r="L56" i="4"/>
  <c r="J56" i="4" s="1"/>
  <c r="N61" i="4"/>
  <c r="K61" i="4"/>
  <c r="G61" i="4" s="1"/>
  <c r="L61" i="4"/>
  <c r="J61" i="4" s="1"/>
  <c r="L60" i="4"/>
  <c r="J60" i="4" s="1"/>
  <c r="K60" i="4"/>
  <c r="G60" i="4" s="1"/>
  <c r="N60" i="4"/>
  <c r="L43" i="4"/>
  <c r="J43" i="4" s="1"/>
  <c r="K43" i="4"/>
  <c r="N43" i="4"/>
  <c r="L42" i="4"/>
  <c r="J42" i="4" s="1"/>
  <c r="K35" i="4"/>
  <c r="G35" i="4" s="1"/>
  <c r="N42" i="4"/>
  <c r="K42" i="4"/>
  <c r="L35" i="4"/>
  <c r="J35" i="4" s="1"/>
  <c r="N35" i="4"/>
  <c r="N34" i="4"/>
  <c r="K34" i="4"/>
  <c r="G34" i="4" s="1"/>
  <c r="L34" i="4"/>
  <c r="J34" i="4" s="1"/>
  <c r="N36" i="4"/>
  <c r="L36" i="4"/>
  <c r="J36" i="4" s="1"/>
  <c r="K36" i="4"/>
  <c r="G36" i="4" s="1"/>
  <c r="K208" i="4"/>
  <c r="G208" i="4" s="1"/>
  <c r="N207" i="4"/>
  <c r="L207" i="4"/>
  <c r="J207" i="4" s="1"/>
  <c r="L208" i="4"/>
  <c r="J208" i="4" s="1"/>
  <c r="K207" i="4"/>
  <c r="G207" i="4" s="1"/>
  <c r="N208" i="4"/>
  <c r="L115" i="4"/>
  <c r="J115" i="4" s="1"/>
  <c r="N115" i="4"/>
  <c r="K115" i="4"/>
  <c r="G115" i="4" s="1"/>
  <c r="N123" i="4"/>
  <c r="N14" i="4"/>
  <c r="L123" i="4"/>
  <c r="J123" i="4" s="1"/>
  <c r="L14" i="4"/>
  <c r="J14" i="4" s="1"/>
  <c r="K123" i="4"/>
  <c r="G123" i="4" s="1"/>
  <c r="K14" i="4"/>
  <c r="G14" i="4" s="1"/>
  <c r="L128" i="4"/>
  <c r="J128" i="4" s="1"/>
  <c r="N128" i="4"/>
  <c r="K128" i="4"/>
  <c r="G128" i="4" s="1"/>
  <c r="N228" i="4"/>
  <c r="K144" i="4"/>
  <c r="G144" i="4" s="1"/>
  <c r="K92" i="4"/>
  <c r="G92" i="4" s="1"/>
  <c r="N25" i="4"/>
  <c r="L25" i="4"/>
  <c r="J25" i="4" s="1"/>
  <c r="K26" i="4"/>
  <c r="G26" i="4" s="1"/>
  <c r="L50" i="4"/>
  <c r="J50" i="4" s="1"/>
  <c r="K51" i="4"/>
  <c r="G51" i="4" s="1"/>
  <c r="L51" i="4"/>
  <c r="J51" i="4" s="1"/>
  <c r="L20" i="4"/>
  <c r="J20" i="4" s="1"/>
  <c r="L24" i="4"/>
  <c r="J24" i="4" s="1"/>
  <c r="L228" i="4"/>
  <c r="L210" i="4"/>
  <c r="J210" i="4" s="1"/>
  <c r="N144" i="4"/>
  <c r="N26" i="4"/>
  <c r="L26" i="4"/>
  <c r="J26" i="4" s="1"/>
  <c r="N51" i="4"/>
  <c r="K228" i="4"/>
  <c r="G228" i="4" s="1"/>
  <c r="N210" i="4"/>
  <c r="K210" i="4"/>
  <c r="G210" i="4" s="1"/>
  <c r="N92" i="4"/>
  <c r="L92" i="4"/>
  <c r="J92" i="4" s="1"/>
  <c r="N24" i="4"/>
  <c r="K24" i="4"/>
  <c r="G24" i="4" s="1"/>
  <c r="N50" i="4"/>
  <c r="N20" i="4"/>
  <c r="K20" i="4"/>
  <c r="G20" i="4" s="1"/>
  <c r="L144" i="4"/>
  <c r="J144" i="4" s="1"/>
  <c r="K25" i="4"/>
  <c r="G25" i="4" s="1"/>
  <c r="K50" i="4"/>
  <c r="G50" i="4" s="1"/>
  <c r="N52" i="4"/>
  <c r="N118" i="4"/>
  <c r="L66" i="4"/>
  <c r="J66" i="4" s="1"/>
  <c r="K118" i="4"/>
  <c r="G118" i="4" s="1"/>
  <c r="N181" i="4"/>
  <c r="L93" i="4"/>
  <c r="J93" i="4" s="1"/>
  <c r="K66" i="4"/>
  <c r="G66" i="4" s="1"/>
  <c r="N93" i="4"/>
  <c r="K181" i="4"/>
  <c r="G181" i="4" s="1"/>
  <c r="K52" i="4"/>
  <c r="G52" i="4" s="1"/>
  <c r="N66" i="4"/>
  <c r="L181" i="4"/>
  <c r="J181" i="4" s="1"/>
  <c r="L118" i="4"/>
  <c r="J118" i="4" s="1"/>
  <c r="L52" i="4"/>
  <c r="J52" i="4" s="1"/>
  <c r="K93" i="4"/>
  <c r="G93" i="4" s="1"/>
  <c r="N91" i="4"/>
  <c r="L91" i="4"/>
  <c r="J91" i="4" s="1"/>
  <c r="K91" i="4"/>
  <c r="G91" i="4" s="1"/>
  <c r="N196" i="4"/>
  <c r="L196" i="4"/>
  <c r="K196" i="4"/>
  <c r="G196" i="4" s="1"/>
  <c r="N180" i="4"/>
  <c r="K179" i="4"/>
  <c r="G179" i="4" s="1"/>
  <c r="N179" i="4"/>
  <c r="K180" i="4"/>
  <c r="G180" i="4" s="1"/>
  <c r="L179" i="4"/>
  <c r="J179" i="4" s="1"/>
  <c r="L180" i="4"/>
  <c r="J180" i="4" s="1"/>
  <c r="N171" i="4"/>
  <c r="K171" i="4"/>
  <c r="G171" i="4" s="1"/>
  <c r="L171" i="4"/>
  <c r="J171" i="4" s="1"/>
  <c r="N159" i="4"/>
  <c r="L160" i="4"/>
  <c r="J160" i="4" s="1"/>
  <c r="N160" i="4"/>
  <c r="L159" i="4"/>
  <c r="J159" i="4" s="1"/>
  <c r="K159" i="4"/>
  <c r="G159" i="4" s="1"/>
  <c r="K160" i="4"/>
  <c r="G160" i="4" s="1"/>
  <c r="N65" i="4"/>
  <c r="L65" i="4"/>
  <c r="J65" i="4" s="1"/>
  <c r="N64" i="4"/>
  <c r="K64" i="4"/>
  <c r="G64" i="4" s="1"/>
  <c r="L64" i="4"/>
  <c r="J64" i="4" s="1"/>
  <c r="K65" i="4"/>
  <c r="G65" i="4" s="1"/>
  <c r="N15" i="4"/>
  <c r="L15" i="4"/>
  <c r="J15" i="4" s="1"/>
  <c r="K15" i="4"/>
  <c r="G15" i="4" s="1"/>
  <c r="N13" i="4"/>
  <c r="L12" i="4"/>
  <c r="J12" i="4" s="1"/>
  <c r="K13" i="4"/>
  <c r="G13" i="4" s="1"/>
  <c r="N18" i="4"/>
  <c r="L13" i="4"/>
  <c r="J13" i="4" s="1"/>
  <c r="K18" i="4"/>
  <c r="G18" i="4" s="1"/>
  <c r="L18" i="4"/>
  <c r="J18" i="4" s="1"/>
  <c r="N12" i="4"/>
  <c r="K12" i="4"/>
  <c r="G12" i="4" s="1"/>
  <c r="N197" i="4"/>
  <c r="L197" i="4"/>
  <c r="K197" i="4"/>
  <c r="G197" i="4" s="1"/>
  <c r="N222" i="4"/>
  <c r="K222" i="4"/>
  <c r="G222" i="4" s="1"/>
  <c r="L222" i="4"/>
  <c r="J222" i="4" s="1"/>
  <c r="N223" i="4"/>
  <c r="K223" i="4"/>
  <c r="G223" i="4" s="1"/>
  <c r="L223" i="4"/>
  <c r="J223" i="4" s="1"/>
  <c r="N19" i="4"/>
  <c r="L19" i="4"/>
  <c r="J19" i="4" s="1"/>
  <c r="K19" i="4"/>
  <c r="G19" i="4" s="1"/>
  <c r="N174" i="4"/>
  <c r="L174" i="4"/>
  <c r="J174" i="4" s="1"/>
  <c r="K174" i="4"/>
  <c r="G174" i="4" s="1"/>
  <c r="N175" i="4"/>
  <c r="K175" i="4"/>
  <c r="G175" i="4" s="1"/>
  <c r="N173" i="4"/>
  <c r="K173" i="4"/>
  <c r="G173" i="4" s="1"/>
  <c r="N172" i="4"/>
  <c r="K172" i="4"/>
  <c r="G172" i="4" s="1"/>
  <c r="N170" i="4"/>
  <c r="K170" i="4"/>
  <c r="G170" i="4" s="1"/>
  <c r="N169" i="4"/>
  <c r="K169" i="4"/>
  <c r="G169" i="4" s="1"/>
  <c r="L173" i="4"/>
  <c r="J173" i="4" s="1"/>
  <c r="L170" i="4"/>
  <c r="J170" i="4" s="1"/>
  <c r="L172" i="4"/>
  <c r="J172" i="4" s="1"/>
  <c r="L169" i="4"/>
  <c r="J169" i="4" s="1"/>
  <c r="L175" i="4"/>
  <c r="J175" i="4" s="1"/>
  <c r="K79" i="4"/>
  <c r="L79" i="4"/>
  <c r="J79" i="4" s="1"/>
  <c r="N79" i="4"/>
  <c r="K206" i="4"/>
  <c r="G206" i="4" s="1"/>
  <c r="N80" i="4"/>
  <c r="L80" i="4"/>
  <c r="J80" i="4" s="1"/>
  <c r="N205" i="4"/>
  <c r="K205" i="4"/>
  <c r="G205" i="4" s="1"/>
  <c r="N206" i="4"/>
  <c r="K80" i="4"/>
  <c r="L205" i="4"/>
  <c r="J205" i="4" s="1"/>
  <c r="L206" i="4"/>
  <c r="J206" i="4" s="1"/>
  <c r="L89" i="4"/>
  <c r="J89" i="4" s="1"/>
  <c r="K89" i="4"/>
  <c r="N89" i="4"/>
  <c r="L202" i="4"/>
  <c r="J202" i="4" s="1"/>
  <c r="L201" i="4"/>
  <c r="J201" i="4" s="1"/>
  <c r="K201" i="4"/>
  <c r="G201" i="4" s="1"/>
  <c r="N202" i="4"/>
  <c r="N201" i="4"/>
  <c r="K202" i="4"/>
  <c r="G202" i="4" s="1"/>
  <c r="N200" i="4"/>
  <c r="L200" i="4"/>
  <c r="J200" i="4" s="1"/>
  <c r="K200" i="4"/>
  <c r="G200" i="4" s="1"/>
  <c r="N194" i="4"/>
  <c r="L195" i="4"/>
  <c r="N193" i="4"/>
  <c r="L192" i="4"/>
  <c r="K195" i="4"/>
  <c r="G195" i="4" s="1"/>
  <c r="L193" i="4"/>
  <c r="N195" i="4"/>
  <c r="K193" i="4"/>
  <c r="G193" i="4" s="1"/>
  <c r="L194" i="4"/>
  <c r="K192" i="4"/>
  <c r="G192" i="4" s="1"/>
  <c r="N192" i="4"/>
  <c r="K194" i="4"/>
  <c r="G194" i="4" s="1"/>
  <c r="X69" i="4"/>
  <c r="B69" i="4"/>
  <c r="AC110" i="4"/>
  <c r="X105" i="4"/>
  <c r="X102" i="4"/>
  <c r="X101" i="4"/>
  <c r="B105" i="4"/>
  <c r="B102" i="4"/>
  <c r="B101" i="4"/>
  <c r="C100" i="4"/>
  <c r="B99" i="4"/>
  <c r="F88" i="4"/>
  <c r="B87" i="4"/>
  <c r="B85" i="4"/>
  <c r="X204" i="4"/>
  <c r="B204" i="4"/>
  <c r="X203" i="4"/>
  <c r="B203" i="4"/>
  <c r="F199" i="4"/>
  <c r="X124" i="4" l="1"/>
  <c r="B124" i="4"/>
  <c r="L96" i="4" l="1"/>
  <c r="J96" i="4" s="1"/>
  <c r="N94" i="4"/>
  <c r="K94" i="4"/>
  <c r="K90" i="4"/>
  <c r="K98" i="4"/>
  <c r="K96" i="4"/>
  <c r="N96" i="4"/>
  <c r="L90" i="4"/>
  <c r="J90" i="4" s="1"/>
  <c r="L98" i="4"/>
  <c r="J98" i="4" s="1"/>
  <c r="K97" i="4"/>
  <c r="N98" i="4"/>
  <c r="L97" i="4"/>
  <c r="J97" i="4" s="1"/>
  <c r="N97" i="4"/>
  <c r="N90" i="4"/>
  <c r="L94" i="4"/>
  <c r="J94" i="4" s="1"/>
  <c r="K69" i="4"/>
  <c r="G69" i="4" s="1"/>
  <c r="N69" i="4"/>
  <c r="K104" i="4"/>
  <c r="K103" i="4"/>
  <c r="N103" i="4"/>
  <c r="L103" i="4"/>
  <c r="L104" i="4"/>
  <c r="N104" i="4"/>
  <c r="L69" i="4"/>
  <c r="J69" i="4" s="1"/>
  <c r="B119" i="4"/>
  <c r="F110" i="4"/>
  <c r="L101" i="4" l="1"/>
  <c r="N102" i="4"/>
  <c r="N105" i="4"/>
  <c r="L102" i="4"/>
  <c r="K102" i="4"/>
  <c r="K105" i="4"/>
  <c r="L105" i="4"/>
  <c r="N101" i="4"/>
  <c r="K101" i="4"/>
  <c r="N204" i="4"/>
  <c r="N203" i="4"/>
  <c r="L204" i="4"/>
  <c r="J204" i="4" s="1"/>
  <c r="K203" i="4"/>
  <c r="K204" i="4"/>
  <c r="L203" i="4"/>
  <c r="J203" i="4" s="1"/>
  <c r="X229" i="4" l="1"/>
  <c r="B229" i="4"/>
  <c r="X214" i="4" l="1"/>
  <c r="B214" i="4"/>
  <c r="X213" i="4"/>
  <c r="B213" i="4"/>
  <c r="X212" i="4"/>
  <c r="B212" i="4"/>
  <c r="X233" i="4" l="1"/>
  <c r="X232" i="4"/>
  <c r="X227" i="4"/>
  <c r="X224" i="4"/>
  <c r="X221" i="4"/>
  <c r="X67" i="4"/>
  <c r="X11" i="4"/>
  <c r="S3" i="4" s="1"/>
  <c r="X215" i="4"/>
  <c r="X178" i="4"/>
  <c r="B232" i="4"/>
  <c r="N229" i="4" l="1"/>
  <c r="K229" i="4"/>
  <c r="G229" i="4" s="1"/>
  <c r="L229" i="4"/>
  <c r="K212" i="4"/>
  <c r="N213" i="4"/>
  <c r="L214" i="4"/>
  <c r="J214" i="4" s="1"/>
  <c r="N214" i="4"/>
  <c r="L212" i="4"/>
  <c r="J212" i="4" s="1"/>
  <c r="K213" i="4"/>
  <c r="K214" i="4"/>
  <c r="N212" i="4"/>
  <c r="L213" i="4"/>
  <c r="J213" i="4" s="1"/>
  <c r="B21" i="4"/>
  <c r="K232" i="4" l="1"/>
  <c r="N232" i="4"/>
  <c r="L232" i="4"/>
  <c r="AC109" i="4"/>
  <c r="F220" i="4" l="1"/>
  <c r="F226" i="4"/>
  <c r="F231" i="4"/>
  <c r="F63" i="4"/>
  <c r="B233" i="4"/>
  <c r="F10" i="4" l="1"/>
  <c r="F120" i="4"/>
  <c r="B9" i="4" l="1"/>
  <c r="B215" i="4"/>
  <c r="N233" i="4" l="1"/>
  <c r="L233" i="4"/>
  <c r="K233" i="4"/>
  <c r="N215" i="4"/>
  <c r="L215" i="4"/>
  <c r="J215" i="4" s="1"/>
  <c r="K215" i="4"/>
  <c r="B11" i="4" l="1"/>
  <c r="B187" i="4"/>
  <c r="B126" i="4"/>
  <c r="B109" i="4"/>
  <c r="B178" i="4" l="1"/>
  <c r="B227" i="4" l="1"/>
  <c r="B217" i="4" l="1"/>
  <c r="B218" i="4"/>
  <c r="B221" i="4"/>
  <c r="B224" i="4"/>
  <c r="B225" i="4"/>
  <c r="B230" i="4"/>
  <c r="B70" i="4" l="1"/>
  <c r="B67" i="4"/>
  <c r="E106" i="4"/>
  <c r="B3" i="4"/>
  <c r="A344" i="10" s="1"/>
  <c r="Z209" i="4" l="1"/>
  <c r="AC209" i="4" s="1"/>
  <c r="Z211" i="4"/>
  <c r="AC211" i="4" s="1"/>
  <c r="Y186" i="4"/>
  <c r="Z186" i="4" s="1"/>
  <c r="AC186" i="4" s="1"/>
  <c r="Z95" i="4"/>
  <c r="AC95" i="4" s="1"/>
  <c r="Z141" i="4"/>
  <c r="AC141" i="4" s="1"/>
  <c r="Z165" i="4"/>
  <c r="AC165" i="4" s="1"/>
  <c r="Z166" i="4"/>
  <c r="AC166" i="4" s="1"/>
  <c r="Z164" i="4"/>
  <c r="AC164" i="4" s="1"/>
  <c r="Z163" i="4"/>
  <c r="AC163" i="4" s="1"/>
  <c r="Z146" i="4"/>
  <c r="AC146" i="4" s="1"/>
  <c r="Z145" i="4"/>
  <c r="AC145" i="4" s="1"/>
  <c r="Z142" i="4"/>
  <c r="AC142" i="4" s="1"/>
  <c r="Z143" i="4"/>
  <c r="AC143" i="4" s="1"/>
  <c r="Z134" i="4"/>
  <c r="AC134" i="4" s="1"/>
  <c r="Z136" i="4"/>
  <c r="AC136" i="4" s="1"/>
  <c r="Z129" i="4"/>
  <c r="AC129" i="4" s="1"/>
  <c r="Z133" i="4"/>
  <c r="AC133" i="4" s="1"/>
  <c r="Z131" i="4"/>
  <c r="AC131" i="4" s="1"/>
  <c r="Z132" i="4"/>
  <c r="AC132" i="4" s="1"/>
  <c r="Z135" i="4"/>
  <c r="AC135" i="4" s="1"/>
  <c r="Z130" i="4"/>
  <c r="AC130" i="4" s="1"/>
  <c r="A165" i="1"/>
  <c r="A166" i="1"/>
  <c r="A167" i="1"/>
  <c r="Z83" i="4"/>
  <c r="AC83" i="4" s="1"/>
  <c r="Z41" i="4"/>
  <c r="AC41" i="4" s="1"/>
  <c r="Z40" i="4"/>
  <c r="AC40" i="4" s="1"/>
  <c r="Z30" i="4"/>
  <c r="AC30" i="4" s="1"/>
  <c r="Z33" i="4"/>
  <c r="AC33" i="4" s="1"/>
  <c r="Z31" i="4"/>
  <c r="AC31" i="4" s="1"/>
  <c r="Z32" i="4"/>
  <c r="AC32" i="4" s="1"/>
  <c r="A254" i="10"/>
  <c r="A130" i="1"/>
  <c r="A119" i="1"/>
  <c r="A263" i="10"/>
  <c r="A296" i="10"/>
  <c r="A90" i="1"/>
  <c r="A155" i="10"/>
  <c r="A256" i="10"/>
  <c r="A157" i="10"/>
  <c r="A319" i="10"/>
  <c r="A261" i="10"/>
  <c r="A280" i="10"/>
  <c r="A315" i="10"/>
  <c r="A147" i="10"/>
  <c r="A113" i="1"/>
  <c r="A162" i="10"/>
  <c r="A300" i="10"/>
  <c r="A270" i="10"/>
  <c r="A177" i="10"/>
  <c r="A199" i="10"/>
  <c r="A223" i="10"/>
  <c r="A151" i="1"/>
  <c r="A128" i="1"/>
  <c r="A276" i="10"/>
  <c r="A288" i="10"/>
  <c r="A334" i="10"/>
  <c r="A191" i="10"/>
  <c r="A232" i="10"/>
  <c r="A240" i="10"/>
  <c r="A150" i="1"/>
  <c r="A246" i="10"/>
  <c r="A173" i="10"/>
  <c r="A333" i="10"/>
  <c r="A157" i="1"/>
  <c r="A326" i="10"/>
  <c r="A211" i="10"/>
  <c r="A149" i="1"/>
  <c r="A133" i="1"/>
  <c r="A104" i="1"/>
  <c r="A314" i="10"/>
  <c r="A144" i="1"/>
  <c r="A295" i="10"/>
  <c r="A335" i="10"/>
  <c r="A132" i="1"/>
  <c r="A179" i="10"/>
  <c r="A327" i="10"/>
  <c r="A253" i="10"/>
  <c r="A141" i="1"/>
  <c r="A135" i="1"/>
  <c r="A190" i="10"/>
  <c r="A272" i="10"/>
  <c r="A249" i="10"/>
  <c r="A262" i="10"/>
  <c r="A164" i="1"/>
  <c r="A153" i="1"/>
  <c r="A152" i="1"/>
  <c r="A91" i="1"/>
  <c r="A79" i="1"/>
  <c r="A94" i="1"/>
  <c r="A302" i="10"/>
  <c r="A115" i="1"/>
  <c r="A305" i="10"/>
  <c r="A293" i="10"/>
  <c r="A163" i="10"/>
  <c r="A274" i="10"/>
  <c r="A169" i="10"/>
  <c r="A116" i="1"/>
  <c r="A78" i="1"/>
  <c r="A241" i="10"/>
  <c r="A269" i="10"/>
  <c r="A81" i="1"/>
  <c r="A266" i="10"/>
  <c r="A98" i="1"/>
  <c r="A230" i="10"/>
  <c r="A111" i="1"/>
  <c r="A292" i="10"/>
  <c r="A273" i="10"/>
  <c r="A148" i="10"/>
  <c r="A118" i="1"/>
  <c r="A156" i="10"/>
  <c r="A126" i="1"/>
  <c r="A127" i="1"/>
  <c r="A283" i="10"/>
  <c r="A329" i="10"/>
  <c r="A166" i="10"/>
  <c r="A204" i="10"/>
  <c r="A75" i="1"/>
  <c r="A202" i="10"/>
  <c r="A340" i="10"/>
  <c r="A182" i="10"/>
  <c r="A338" i="10"/>
  <c r="A87" i="1"/>
  <c r="A224" i="10"/>
  <c r="A123" i="1"/>
  <c r="A151" i="10"/>
  <c r="A278" i="10"/>
  <c r="A237" i="10"/>
  <c r="A153" i="10"/>
  <c r="A243" i="10"/>
  <c r="A260" i="10"/>
  <c r="A156" i="1"/>
  <c r="A184" i="10"/>
  <c r="A286" i="10"/>
  <c r="A136" i="1"/>
  <c r="A193" i="10"/>
  <c r="A332" i="10"/>
  <c r="A259" i="10"/>
  <c r="A100" i="1"/>
  <c r="A222" i="10"/>
  <c r="A189" i="10"/>
  <c r="A208" i="10"/>
  <c r="A178" i="10"/>
  <c r="A124" i="1"/>
  <c r="A336" i="10"/>
  <c r="A289" i="10"/>
  <c r="A170" i="10"/>
  <c r="A89" i="1"/>
  <c r="A201" i="10"/>
  <c r="A206" i="10"/>
  <c r="A250" i="10"/>
  <c r="A80" i="1"/>
  <c r="A159" i="1"/>
  <c r="A285" i="10"/>
  <c r="A279" i="10"/>
  <c r="A121" i="1"/>
  <c r="A282" i="10"/>
  <c r="A106" i="1"/>
  <c r="A82" i="1"/>
  <c r="A244" i="10"/>
  <c r="A175" i="10"/>
  <c r="A214" i="10"/>
  <c r="A167" i="10"/>
  <c r="A328" i="10"/>
  <c r="A291" i="10"/>
  <c r="A257" i="10"/>
  <c r="A138" i="1"/>
  <c r="A306" i="10"/>
  <c r="A158" i="10"/>
  <c r="A343" i="10"/>
  <c r="A330" i="10"/>
  <c r="A120" i="1"/>
  <c r="A103" i="1"/>
  <c r="A207" i="10"/>
  <c r="A339" i="10"/>
  <c r="A160" i="1"/>
  <c r="A85" i="1"/>
  <c r="A313" i="10"/>
  <c r="A88" i="1"/>
  <c r="A198" i="10"/>
  <c r="A145" i="1"/>
  <c r="A107" i="1"/>
  <c r="A102" i="1"/>
  <c r="A165" i="10"/>
  <c r="A205" i="10"/>
  <c r="A158" i="1"/>
  <c r="A101" i="1"/>
  <c r="A304" i="10"/>
  <c r="A325" i="10"/>
  <c r="A321" i="10"/>
  <c r="A160" i="10"/>
  <c r="A162" i="1"/>
  <c r="A163" i="1"/>
  <c r="A252" i="10"/>
  <c r="A180" i="10"/>
  <c r="A268" i="10"/>
  <c r="A265" i="10"/>
  <c r="A171" i="10"/>
  <c r="A83" i="1"/>
  <c r="A99" i="1"/>
  <c r="A97" i="1"/>
  <c r="A316" i="10"/>
  <c r="A281" i="10"/>
  <c r="A341" i="10"/>
  <c r="A183" i="10"/>
  <c r="A322" i="10"/>
  <c r="A233" i="10"/>
  <c r="A297" i="10"/>
  <c r="A271" i="10"/>
  <c r="A290" i="10"/>
  <c r="A215" i="10"/>
  <c r="A137" i="1"/>
  <c r="A231" i="10"/>
  <c r="A74" i="1"/>
  <c r="A312" i="10"/>
  <c r="A188" i="10"/>
  <c r="A76" i="1"/>
  <c r="A181" i="10"/>
  <c r="A229" i="10"/>
  <c r="A105" i="1"/>
  <c r="A318" i="10"/>
  <c r="A310" i="10"/>
  <c r="A303" i="10"/>
  <c r="A142" i="1"/>
  <c r="A174" i="10"/>
  <c r="A72" i="1"/>
  <c r="A77" i="1"/>
  <c r="A287" i="10"/>
  <c r="A210" i="10"/>
  <c r="A197" i="10"/>
  <c r="A218" i="10"/>
  <c r="A172" i="10"/>
  <c r="A108" i="1"/>
  <c r="A154" i="10"/>
  <c r="A146" i="1"/>
  <c r="A195" i="10"/>
  <c r="A84" i="1"/>
  <c r="A93" i="1"/>
  <c r="A299" i="10"/>
  <c r="A209" i="10"/>
  <c r="A311" i="10"/>
  <c r="A139" i="1"/>
  <c r="A267" i="10"/>
  <c r="A129" i="1"/>
  <c r="A143" i="1"/>
  <c r="A125" i="1"/>
  <c r="A227" i="10"/>
  <c r="A196" i="10"/>
  <c r="A176" i="10"/>
  <c r="A234" i="10"/>
  <c r="A258" i="10"/>
  <c r="A307" i="10"/>
  <c r="A242" i="10"/>
  <c r="A161" i="1"/>
  <c r="A192" i="10"/>
  <c r="A342" i="10"/>
  <c r="A110" i="1"/>
  <c r="A247" i="10"/>
  <c r="A92" i="1"/>
  <c r="A213" i="10"/>
  <c r="A251" i="10"/>
  <c r="A168" i="10"/>
  <c r="A187" i="10"/>
  <c r="A150" i="10"/>
  <c r="A112" i="1"/>
  <c r="A236" i="10"/>
  <c r="A323" i="10"/>
  <c r="A164" i="10"/>
  <c r="A73" i="1"/>
  <c r="A216" i="10"/>
  <c r="A255" i="10"/>
  <c r="A239" i="10"/>
  <c r="A203" i="10"/>
  <c r="A284" i="10"/>
  <c r="A95" i="1"/>
  <c r="A294" i="10"/>
  <c r="A320" i="10"/>
  <c r="A308" i="10"/>
  <c r="A212" i="10"/>
  <c r="A96" i="1"/>
  <c r="A337" i="10"/>
  <c r="A109" i="1"/>
  <c r="A248" i="10"/>
  <c r="A220" i="10"/>
  <c r="A309" i="10"/>
  <c r="A149" i="10"/>
  <c r="A331" i="10"/>
  <c r="A155" i="1"/>
  <c r="A117" i="1"/>
  <c r="A147" i="1"/>
  <c r="A185" i="10"/>
  <c r="A221" i="10"/>
  <c r="A86" i="1"/>
  <c r="A235" i="10"/>
  <c r="A114" i="1"/>
  <c r="A159" i="10"/>
  <c r="A226" i="10"/>
  <c r="A161" i="10"/>
  <c r="A154" i="1"/>
  <c r="A324" i="10"/>
  <c r="A140" i="1"/>
  <c r="A152" i="10"/>
  <c r="A238" i="10"/>
  <c r="A264" i="10"/>
  <c r="A219" i="10"/>
  <c r="A275" i="10"/>
  <c r="A131" i="1"/>
  <c r="A277" i="10"/>
  <c r="A228" i="10"/>
  <c r="A217" i="10"/>
  <c r="A245" i="10"/>
  <c r="A122" i="1"/>
  <c r="A298" i="10"/>
  <c r="A317" i="10"/>
  <c r="A225" i="10"/>
  <c r="A186" i="10"/>
  <c r="A148" i="1"/>
  <c r="A194" i="10"/>
  <c r="A200" i="10"/>
  <c r="A301" i="10"/>
  <c r="A134" i="1"/>
  <c r="Z154" i="4"/>
  <c r="AC154" i="4" s="1"/>
  <c r="Z152" i="4"/>
  <c r="AC152" i="4" s="1"/>
  <c r="Z153" i="4"/>
  <c r="AC153" i="4" s="1"/>
  <c r="Z48" i="4"/>
  <c r="AC48" i="4" s="1"/>
  <c r="Z49" i="4"/>
  <c r="AC49" i="4" s="1"/>
  <c r="Z16" i="4"/>
  <c r="AC16" i="4" s="1"/>
  <c r="Z17" i="4"/>
  <c r="AC17" i="4" s="1"/>
  <c r="Z157" i="4"/>
  <c r="AC157" i="4" s="1"/>
  <c r="Z158" i="4"/>
  <c r="AC158" i="4" s="1"/>
  <c r="Z151" i="4"/>
  <c r="AC151" i="4" s="1"/>
  <c r="Z150" i="4"/>
  <c r="AC150" i="4" s="1"/>
  <c r="Z56" i="4"/>
  <c r="AC56" i="4" s="1"/>
  <c r="Z60" i="4"/>
  <c r="AC60" i="4" s="1"/>
  <c r="Z57" i="4"/>
  <c r="AC57" i="4" s="1"/>
  <c r="Z59" i="4"/>
  <c r="AC59" i="4" s="1"/>
  <c r="Z61" i="4"/>
  <c r="AC61" i="4" s="1"/>
  <c r="Z58" i="4"/>
  <c r="AC58" i="4" s="1"/>
  <c r="Z42" i="4"/>
  <c r="AC42" i="4" s="1"/>
  <c r="Z43" i="4"/>
  <c r="AC43" i="4" s="1"/>
  <c r="Z36" i="4"/>
  <c r="AC36" i="4" s="1"/>
  <c r="Z34" i="4"/>
  <c r="AC34" i="4" s="1"/>
  <c r="Z35" i="4"/>
  <c r="AC35" i="4" s="1"/>
  <c r="A136" i="10"/>
  <c r="A49" i="1"/>
  <c r="A74" i="10"/>
  <c r="A51" i="1"/>
  <c r="A134" i="10"/>
  <c r="A50" i="1"/>
  <c r="A75" i="10"/>
  <c r="A48" i="1"/>
  <c r="A46" i="1"/>
  <c r="A133" i="10"/>
  <c r="A135" i="10"/>
  <c r="A47" i="1"/>
  <c r="Z208" i="4"/>
  <c r="AC208" i="4" s="1"/>
  <c r="Z207" i="4"/>
  <c r="AC207" i="4" s="1"/>
  <c r="A3" i="10"/>
  <c r="A16" i="1"/>
  <c r="A15" i="1"/>
  <c r="A2" i="10"/>
  <c r="A111" i="10"/>
  <c r="A66" i="1"/>
  <c r="A65" i="1"/>
  <c r="A34" i="10"/>
  <c r="A43" i="10"/>
  <c r="Z123" i="4"/>
  <c r="AC123" i="4" s="1"/>
  <c r="A109" i="10"/>
  <c r="A21" i="1"/>
  <c r="Z115" i="4"/>
  <c r="AC115" i="4" s="1"/>
  <c r="Z14" i="4"/>
  <c r="AC14" i="4" s="1"/>
  <c r="A141" i="10"/>
  <c r="A146" i="10"/>
  <c r="A145" i="10"/>
  <c r="A137" i="10"/>
  <c r="A71" i="1"/>
  <c r="A138" i="10"/>
  <c r="A139" i="10"/>
  <c r="A140" i="10"/>
  <c r="A142" i="10"/>
  <c r="A143" i="10"/>
  <c r="A144" i="10"/>
  <c r="A70" i="1"/>
  <c r="Z128" i="4"/>
  <c r="AC128" i="4" s="1"/>
  <c r="Z228" i="4"/>
  <c r="AC228" i="4" s="1"/>
  <c r="Z210" i="4"/>
  <c r="AC210" i="4" s="1"/>
  <c r="Z144" i="4"/>
  <c r="AC144" i="4" s="1"/>
  <c r="Z92" i="4"/>
  <c r="AC92" i="4" s="1"/>
  <c r="Z24" i="4"/>
  <c r="AC24" i="4" s="1"/>
  <c r="Z25" i="4"/>
  <c r="AC25" i="4" s="1"/>
  <c r="Z26" i="4"/>
  <c r="AC26" i="4" s="1"/>
  <c r="Z20" i="4"/>
  <c r="AC20" i="4" s="1"/>
  <c r="Z51" i="4"/>
  <c r="AC51" i="4" s="1"/>
  <c r="Z50" i="4"/>
  <c r="AC50" i="4" s="1"/>
  <c r="A126" i="10"/>
  <c r="A125" i="10"/>
  <c r="A123" i="10"/>
  <c r="A132" i="10"/>
  <c r="A108" i="10"/>
  <c r="A115" i="10"/>
  <c r="A118" i="10"/>
  <c r="A114" i="10"/>
  <c r="A120" i="10"/>
  <c r="A113" i="10"/>
  <c r="A116" i="10"/>
  <c r="A130" i="10"/>
  <c r="A122" i="10"/>
  <c r="A124" i="10"/>
  <c r="A128" i="10"/>
  <c r="A119" i="10"/>
  <c r="A110" i="10"/>
  <c r="A117" i="10"/>
  <c r="A127" i="10"/>
  <c r="A129" i="10"/>
  <c r="A121" i="10"/>
  <c r="A112" i="10"/>
  <c r="Z181" i="4"/>
  <c r="AC181" i="4" s="1"/>
  <c r="Z66" i="4"/>
  <c r="AC66" i="4" s="1"/>
  <c r="Z118" i="4"/>
  <c r="AC118" i="4" s="1"/>
  <c r="Z52" i="4"/>
  <c r="AC52" i="4" s="1"/>
  <c r="Z93" i="4"/>
  <c r="AC93" i="4" s="1"/>
  <c r="A28" i="1"/>
  <c r="A57" i="1"/>
  <c r="A36" i="1"/>
  <c r="A30" i="1"/>
  <c r="A37" i="1"/>
  <c r="A27" i="1"/>
  <c r="A29" i="1"/>
  <c r="A58" i="1"/>
  <c r="A131" i="10"/>
  <c r="A35" i="1"/>
  <c r="A45" i="1"/>
  <c r="Z196" i="4"/>
  <c r="AC196" i="4" s="1"/>
  <c r="Z91" i="4"/>
  <c r="AC91" i="4" s="1"/>
  <c r="Z180" i="4"/>
  <c r="AC180" i="4" s="1"/>
  <c r="Z179" i="4"/>
  <c r="AC179" i="4" s="1"/>
  <c r="Z171" i="4"/>
  <c r="AC171" i="4" s="1"/>
  <c r="Z160" i="4"/>
  <c r="AC160" i="4" s="1"/>
  <c r="Z159" i="4"/>
  <c r="AC159" i="4" s="1"/>
  <c r="Z65" i="4"/>
  <c r="AC65" i="4" s="1"/>
  <c r="Z64" i="4"/>
  <c r="AC64" i="4" s="1"/>
  <c r="Z15" i="4"/>
  <c r="AC15" i="4" s="1"/>
  <c r="Z13" i="4"/>
  <c r="AC13" i="4" s="1"/>
  <c r="Z18" i="4"/>
  <c r="AC18" i="4" s="1"/>
  <c r="Z12" i="4"/>
  <c r="AC12" i="4" s="1"/>
  <c r="A31" i="1"/>
  <c r="A24" i="1"/>
  <c r="A72" i="10"/>
  <c r="A68" i="10"/>
  <c r="A54" i="10"/>
  <c r="A62" i="10"/>
  <c r="A58" i="10"/>
  <c r="A64" i="10"/>
  <c r="A33" i="1"/>
  <c r="A23" i="1"/>
  <c r="A70" i="10"/>
  <c r="A56" i="10"/>
  <c r="A60" i="10"/>
  <c r="A66" i="10"/>
  <c r="A32" i="1"/>
  <c r="A69" i="10"/>
  <c r="A57" i="10"/>
  <c r="A34" i="1"/>
  <c r="A71" i="10"/>
  <c r="A55" i="10"/>
  <c r="A67" i="10"/>
  <c r="A53" i="10"/>
  <c r="A59" i="10"/>
  <c r="A65" i="10"/>
  <c r="A61" i="10"/>
  <c r="A63" i="10"/>
  <c r="A3" i="1"/>
  <c r="A36" i="10"/>
  <c r="Z197" i="4"/>
  <c r="AC197" i="4" s="1"/>
  <c r="A2" i="1"/>
  <c r="A35" i="10"/>
  <c r="Z222" i="4"/>
  <c r="AC222" i="4" s="1"/>
  <c r="Z223" i="4"/>
  <c r="AC223" i="4" s="1"/>
  <c r="Z19" i="4"/>
  <c r="AC19" i="4" s="1"/>
  <c r="Z174" i="4"/>
  <c r="AC174" i="4" s="1"/>
  <c r="Z175" i="4"/>
  <c r="AC175" i="4" s="1"/>
  <c r="Z169" i="4"/>
  <c r="AC169" i="4" s="1"/>
  <c r="Z172" i="4"/>
  <c r="AC172" i="4" s="1"/>
  <c r="Z173" i="4"/>
  <c r="AC173" i="4" s="1"/>
  <c r="Z170" i="4"/>
  <c r="AC170" i="4" s="1"/>
  <c r="A64" i="1"/>
  <c r="A106" i="10"/>
  <c r="A107" i="10"/>
  <c r="A97" i="10"/>
  <c r="A89" i="10"/>
  <c r="A62" i="1"/>
  <c r="A104" i="10"/>
  <c r="A91" i="10"/>
  <c r="A95" i="10"/>
  <c r="A90" i="10"/>
  <c r="A94" i="10"/>
  <c r="A103" i="10"/>
  <c r="A92" i="10"/>
  <c r="A61" i="1"/>
  <c r="A105" i="10"/>
  <c r="A88" i="10"/>
  <c r="A63" i="1"/>
  <c r="A96" i="10"/>
  <c r="Z79" i="4"/>
  <c r="AC79" i="4" s="1"/>
  <c r="A22" i="1"/>
  <c r="A60" i="1"/>
  <c r="A80" i="10"/>
  <c r="A81" i="10"/>
  <c r="A77" i="10"/>
  <c r="A83" i="10"/>
  <c r="A99" i="10"/>
  <c r="A84" i="10"/>
  <c r="A100" i="10"/>
  <c r="A73" i="10"/>
  <c r="A85" i="10"/>
  <c r="A101" i="10"/>
  <c r="A78" i="10"/>
  <c r="A52" i="10"/>
  <c r="A87" i="10"/>
  <c r="A93" i="10"/>
  <c r="A76" i="10"/>
  <c r="A82" i="10"/>
  <c r="A98" i="10"/>
  <c r="A59" i="1"/>
  <c r="A86" i="10"/>
  <c r="A102" i="10"/>
  <c r="A79" i="10"/>
  <c r="Z80" i="4"/>
  <c r="AC80" i="4" s="1"/>
  <c r="Z206" i="4"/>
  <c r="AC206" i="4" s="1"/>
  <c r="Z205" i="4"/>
  <c r="AC205" i="4" s="1"/>
  <c r="Z89" i="4"/>
  <c r="AC89" i="4" s="1"/>
  <c r="Z201" i="4"/>
  <c r="AC201" i="4" s="1"/>
  <c r="Z202" i="4"/>
  <c r="AC202" i="4" s="1"/>
  <c r="Z200" i="4"/>
  <c r="AC200" i="4" s="1"/>
  <c r="A8" i="1"/>
  <c r="A9" i="1"/>
  <c r="A7" i="1"/>
  <c r="A10" i="1"/>
  <c r="A6" i="1"/>
  <c r="A44" i="1"/>
  <c r="A42" i="1"/>
  <c r="A52" i="1"/>
  <c r="A38" i="1"/>
  <c r="A39" i="1"/>
  <c r="A41" i="1"/>
  <c r="A13" i="1"/>
  <c r="A11" i="1"/>
  <c r="A12" i="1"/>
  <c r="A14" i="1"/>
  <c r="Z195" i="4"/>
  <c r="AC195" i="4" s="1"/>
  <c r="Z193" i="4"/>
  <c r="AC193" i="4" s="1"/>
  <c r="Z194" i="4"/>
  <c r="AC194" i="4" s="1"/>
  <c r="Z192" i="4"/>
  <c r="AC192" i="4" s="1"/>
  <c r="A4" i="1"/>
  <c r="A21" i="10"/>
  <c r="A12" i="10"/>
  <c r="A20" i="10"/>
  <c r="A11" i="10"/>
  <c r="A41" i="10"/>
  <c r="A16" i="10"/>
  <c r="A17" i="10"/>
  <c r="A32" i="10"/>
  <c r="A53" i="1"/>
  <c r="A54" i="1"/>
  <c r="A55" i="1"/>
  <c r="Z98" i="4"/>
  <c r="AC98" i="4" s="1"/>
  <c r="Z96" i="4"/>
  <c r="AC96" i="4" s="1"/>
  <c r="A22" i="10"/>
  <c r="A9" i="10"/>
  <c r="A29" i="10"/>
  <c r="A30" i="10"/>
  <c r="A14" i="10"/>
  <c r="A23" i="10"/>
  <c r="A44" i="10"/>
  <c r="A4" i="10"/>
  <c r="A10" i="10"/>
  <c r="A6" i="10"/>
  <c r="A7" i="10"/>
  <c r="A39" i="10"/>
  <c r="A26" i="10"/>
  <c r="A37" i="10"/>
  <c r="A40" i="10"/>
  <c r="A28" i="10"/>
  <c r="A49" i="10"/>
  <c r="A50" i="10"/>
  <c r="A38" i="10"/>
  <c r="A15" i="10"/>
  <c r="A25" i="10"/>
  <c r="A51" i="10"/>
  <c r="A48" i="10"/>
  <c r="A42" i="10"/>
  <c r="A46" i="10"/>
  <c r="A27" i="10"/>
  <c r="A47" i="10"/>
  <c r="A24" i="10"/>
  <c r="A8" i="10"/>
  <c r="A45" i="10"/>
  <c r="A31" i="10"/>
  <c r="A13" i="10"/>
  <c r="A19" i="10"/>
  <c r="A18" i="10"/>
  <c r="A5" i="10"/>
  <c r="A33" i="10"/>
  <c r="Z90" i="4"/>
  <c r="AC90" i="4" s="1"/>
  <c r="Z94" i="4"/>
  <c r="AC94" i="4" s="1"/>
  <c r="A69" i="1"/>
  <c r="A67" i="1"/>
  <c r="A68" i="1"/>
  <c r="A40" i="1"/>
  <c r="A5" i="1"/>
  <c r="A26" i="1"/>
  <c r="A25" i="1"/>
  <c r="A43" i="1"/>
  <c r="Z97" i="4"/>
  <c r="AC97" i="4" s="1"/>
  <c r="A18" i="1"/>
  <c r="A19" i="1"/>
  <c r="A20" i="1"/>
  <c r="A17" i="1"/>
  <c r="Z69" i="4"/>
  <c r="AC69" i="4" s="1"/>
  <c r="Z104" i="4"/>
  <c r="AC104" i="4" s="1"/>
  <c r="Z103" i="4"/>
  <c r="AC103" i="4" s="1"/>
  <c r="Z105" i="4"/>
  <c r="AC105" i="4" s="1"/>
  <c r="Z102" i="4"/>
  <c r="AC102" i="4" s="1"/>
  <c r="Z101" i="4"/>
  <c r="AC101" i="4" s="1"/>
  <c r="Z203" i="4"/>
  <c r="AC203" i="4" s="1"/>
  <c r="Z204" i="4"/>
  <c r="AC204" i="4" s="1"/>
  <c r="Z212" i="4"/>
  <c r="AC212" i="4" s="1"/>
  <c r="Z213" i="4"/>
  <c r="AC213" i="4" s="1"/>
  <c r="Z214" i="4"/>
  <c r="AC214" i="4" s="1"/>
  <c r="Z229" i="4"/>
  <c r="AC229" i="4" s="1"/>
  <c r="Z232" i="4"/>
  <c r="AC232" i="4" s="1"/>
  <c r="Z227" i="4"/>
  <c r="Z221" i="4"/>
  <c r="Z215" i="4"/>
  <c r="AC215" i="4" s="1"/>
  <c r="Z233" i="4"/>
  <c r="AC233" i="4" s="1"/>
  <c r="Z224" i="4"/>
  <c r="N227" i="4"/>
  <c r="L227" i="4"/>
  <c r="K227" i="4"/>
  <c r="G227" i="4" s="1"/>
  <c r="N221" i="4"/>
  <c r="N224" i="4"/>
  <c r="K224" i="4"/>
  <c r="G224" i="4" s="1"/>
  <c r="L221" i="4"/>
  <c r="J221" i="4" s="1"/>
  <c r="L224" i="4"/>
  <c r="J224" i="4" s="1"/>
  <c r="K221" i="4"/>
  <c r="G221" i="4" s="1"/>
  <c r="AC227" i="4" l="1"/>
  <c r="AC224" i="4"/>
  <c r="AC221" i="4"/>
  <c r="E25" i="6"/>
  <c r="E23" i="6"/>
  <c r="E24" i="6"/>
  <c r="F26" i="6"/>
  <c r="E26" i="6"/>
  <c r="E28" i="6" l="1"/>
  <c r="Z111" i="4" l="1"/>
  <c r="K67" i="4"/>
  <c r="G67" i="4" s="1"/>
  <c r="K111" i="4"/>
  <c r="G111" i="4" s="1"/>
  <c r="N111" i="4"/>
  <c r="Z124" i="4"/>
  <c r="K124" i="4"/>
  <c r="G124" i="4" s="1"/>
  <c r="L67" i="4"/>
  <c r="J67" i="4" s="1"/>
  <c r="Z178" i="4"/>
  <c r="K178" i="4"/>
  <c r="G178" i="4" s="1"/>
  <c r="Z183" i="4"/>
  <c r="K183" i="4"/>
  <c r="G183" i="4" s="1"/>
  <c r="Z137" i="4"/>
  <c r="K137" i="4"/>
  <c r="G137" i="4" s="1"/>
  <c r="Z73" i="4"/>
  <c r="Z121" i="4"/>
  <c r="K121" i="4"/>
  <c r="G121" i="4" s="1"/>
  <c r="Z46" i="4"/>
  <c r="K46" i="4"/>
  <c r="G46" i="4" s="1"/>
  <c r="Z78" i="4"/>
  <c r="Z112" i="4"/>
  <c r="K112" i="4"/>
  <c r="G112" i="4" s="1"/>
  <c r="Z53" i="4"/>
  <c r="K53" i="4"/>
  <c r="G53" i="4" s="1"/>
  <c r="N67" i="4"/>
  <c r="Z23" i="4"/>
  <c r="K23" i="4"/>
  <c r="G23" i="4" s="1"/>
  <c r="Z125" i="4"/>
  <c r="K125" i="4"/>
  <c r="G125" i="4" s="1"/>
  <c r="Z140" i="4"/>
  <c r="K140" i="4"/>
  <c r="Z74" i="4"/>
  <c r="Z122" i="4"/>
  <c r="K122" i="4"/>
  <c r="G122" i="4" s="1"/>
  <c r="Z149" i="4"/>
  <c r="K149" i="4"/>
  <c r="G149" i="4" s="1"/>
  <c r="Z116" i="4"/>
  <c r="K116" i="4"/>
  <c r="G116" i="4" s="1"/>
  <c r="Z39" i="4"/>
  <c r="K39" i="4"/>
  <c r="Z75" i="4"/>
  <c r="Z182" i="4"/>
  <c r="K182" i="4"/>
  <c r="G182" i="4" s="1"/>
  <c r="Z117" i="4"/>
  <c r="K117" i="4"/>
  <c r="G117" i="4" s="1"/>
  <c r="Z113" i="4"/>
  <c r="K113" i="4"/>
  <c r="G113" i="4" s="1"/>
  <c r="Z47" i="4"/>
  <c r="K47" i="4"/>
  <c r="G47" i="4" s="1"/>
  <c r="Z76" i="4"/>
  <c r="Z11" i="4"/>
  <c r="K11" i="4"/>
  <c r="G11" i="4" s="1"/>
  <c r="Z67" i="4"/>
  <c r="Z68" i="4"/>
  <c r="K68" i="4"/>
  <c r="G68" i="4" s="1"/>
  <c r="Z72" i="4"/>
  <c r="Z114" i="4"/>
  <c r="K114" i="4"/>
  <c r="G114" i="4" s="1"/>
  <c r="Z29" i="4"/>
  <c r="K29" i="4"/>
  <c r="G29" i="4" s="1"/>
  <c r="Z77" i="4"/>
  <c r="N178" i="4"/>
  <c r="L178" i="4"/>
  <c r="J178" i="4" s="1"/>
  <c r="L11" i="4"/>
  <c r="J11" i="4" s="1"/>
  <c r="N11" i="4"/>
  <c r="L111" i="4"/>
  <c r="J111" i="4" s="1"/>
  <c r="N124" i="4"/>
  <c r="L124" i="4"/>
  <c r="J124" i="4" s="1"/>
  <c r="L23" i="4"/>
  <c r="J23" i="4" s="1"/>
  <c r="N23" i="4"/>
  <c r="L68" i="4"/>
  <c r="J68" i="4" s="1"/>
  <c r="L183" i="4"/>
  <c r="J183" i="4" s="1"/>
  <c r="N68" i="4"/>
  <c r="L182" i="4"/>
  <c r="J182" i="4" s="1"/>
  <c r="K74" i="4"/>
  <c r="N137" i="4"/>
  <c r="N125" i="4"/>
  <c r="N117" i="4"/>
  <c r="N113" i="4"/>
  <c r="N47" i="4"/>
  <c r="K75" i="4"/>
  <c r="L29" i="4"/>
  <c r="J29" i="4" s="1"/>
  <c r="L125" i="4"/>
  <c r="J125" i="4" s="1"/>
  <c r="N182" i="4"/>
  <c r="N74" i="4"/>
  <c r="L137" i="4"/>
  <c r="J137" i="4" s="1"/>
  <c r="L140" i="4"/>
  <c r="J140" i="4" s="1"/>
  <c r="K72" i="4"/>
  <c r="L74" i="4"/>
  <c r="J74" i="4" s="1"/>
  <c r="N140" i="4"/>
  <c r="N73" i="4"/>
  <c r="L117" i="4"/>
  <c r="J117" i="4" s="1"/>
  <c r="N149" i="4"/>
  <c r="L46" i="4"/>
  <c r="J46" i="4" s="1"/>
  <c r="N78" i="4"/>
  <c r="L77" i="4"/>
  <c r="J77" i="4" s="1"/>
  <c r="N116" i="4"/>
  <c r="N39" i="4"/>
  <c r="K77" i="4"/>
  <c r="N77" i="4"/>
  <c r="N75" i="4"/>
  <c r="L112" i="4"/>
  <c r="J112" i="4" s="1"/>
  <c r="K76" i="4"/>
  <c r="N183" i="4"/>
  <c r="K73" i="4"/>
  <c r="L73" i="4"/>
  <c r="J73" i="4" s="1"/>
  <c r="K78" i="4"/>
  <c r="N122" i="4"/>
  <c r="L122" i="4"/>
  <c r="J122" i="4" s="1"/>
  <c r="N46" i="4"/>
  <c r="L39" i="4"/>
  <c r="J39" i="4" s="1"/>
  <c r="L116" i="4"/>
  <c r="J116" i="4" s="1"/>
  <c r="N29" i="4"/>
  <c r="L76" i="4"/>
  <c r="J76" i="4" s="1"/>
  <c r="N114" i="4"/>
  <c r="L113" i="4"/>
  <c r="J113" i="4" s="1"/>
  <c r="L75" i="4"/>
  <c r="J75" i="4" s="1"/>
  <c r="L72" i="4"/>
  <c r="J72" i="4" s="1"/>
  <c r="N72" i="4"/>
  <c r="L121" i="4"/>
  <c r="J121" i="4" s="1"/>
  <c r="L78" i="4"/>
  <c r="J78" i="4" s="1"/>
  <c r="L149" i="4"/>
  <c r="J149" i="4" s="1"/>
  <c r="N121" i="4"/>
  <c r="L47" i="4"/>
  <c r="J47" i="4" s="1"/>
  <c r="N76" i="4"/>
  <c r="L114" i="4"/>
  <c r="J114" i="4" s="1"/>
  <c r="N53" i="4"/>
  <c r="L53" i="4"/>
  <c r="J53" i="4" s="1"/>
  <c r="N112" i="4"/>
  <c r="X3" i="4" l="1"/>
  <c r="F25" i="6"/>
  <c r="AC72" i="4"/>
  <c r="AC78" i="4"/>
  <c r="AC76" i="4"/>
  <c r="AC74" i="4"/>
  <c r="AC77" i="4"/>
  <c r="AC75" i="4"/>
  <c r="AC73" i="4"/>
  <c r="F23" i="6"/>
  <c r="AC149" i="4"/>
  <c r="AC182" i="4"/>
  <c r="AC11" i="4"/>
  <c r="AC39" i="4"/>
  <c r="F24" i="6"/>
  <c r="AC117" i="4"/>
  <c r="AC112" i="4"/>
  <c r="AC111" i="4"/>
  <c r="AC183" i="4"/>
  <c r="AC29" i="4"/>
  <c r="AC116" i="4"/>
  <c r="AC140" i="4"/>
  <c r="AC124" i="4"/>
  <c r="AC46" i="4"/>
  <c r="AC47" i="4"/>
  <c r="AC125" i="4"/>
  <c r="AC23" i="4"/>
  <c r="AC53" i="4"/>
  <c r="E10" i="6"/>
  <c r="AC121" i="4"/>
  <c r="AC178" i="4"/>
  <c r="E14" i="6"/>
  <c r="AC137" i="4"/>
  <c r="F10" i="6"/>
  <c r="AC67" i="4"/>
  <c r="AC114" i="4"/>
  <c r="AC68" i="4"/>
  <c r="E8" i="6"/>
  <c r="F9" i="6"/>
  <c r="E11" i="6"/>
  <c r="F12" i="6"/>
  <c r="F8" i="6"/>
  <c r="F14" i="6"/>
  <c r="E13" i="6"/>
  <c r="E9" i="6"/>
  <c r="F11" i="6"/>
  <c r="AC113" i="4"/>
  <c r="AC122" i="4"/>
  <c r="E12" i="6"/>
  <c r="F13" i="6"/>
  <c r="F28" i="6" l="1"/>
  <c r="E16" i="6"/>
  <c r="F16" i="6"/>
</calcChain>
</file>

<file path=xl/sharedStrings.xml><?xml version="1.0" encoding="utf-8"?>
<sst xmlns="http://schemas.openxmlformats.org/spreadsheetml/2006/main" count="4644" uniqueCount="855">
  <si>
    <t>sfsgroup_name1</t>
  </si>
  <si>
    <t>sfsgroup_name3</t>
  </si>
  <si>
    <t>style</t>
  </si>
  <si>
    <t>style_name</t>
  </si>
  <si>
    <t>color_code</t>
  </si>
  <si>
    <t>sfc_colorname</t>
  </si>
  <si>
    <t>season</t>
  </si>
  <si>
    <t>CHOCOLATE</t>
  </si>
  <si>
    <t>DECKS</t>
  </si>
  <si>
    <t>G042</t>
  </si>
  <si>
    <t>8.5" X 31.625" SKIDUL</t>
  </si>
  <si>
    <t>G037</t>
  </si>
  <si>
    <t>8.75" X 32.25" WB 14"</t>
  </si>
  <si>
    <t>G040</t>
  </si>
  <si>
    <t>9" X 32.25" "BIG BOY"</t>
  </si>
  <si>
    <t>8.375" X 31.75"</t>
  </si>
  <si>
    <t>G033</t>
  </si>
  <si>
    <t>8.5" X 32"</t>
  </si>
  <si>
    <t>G048</t>
  </si>
  <si>
    <t>9.25" X 32" X 13.875" WB</t>
  </si>
  <si>
    <t>WHEELS</t>
  </si>
  <si>
    <t>024</t>
  </si>
  <si>
    <t>ASSORTED COLORS</t>
  </si>
  <si>
    <t>CRAILTAP</t>
  </si>
  <si>
    <t>GIRL</t>
  </si>
  <si>
    <t>G016</t>
  </si>
  <si>
    <t>G041</t>
  </si>
  <si>
    <t>9.125" X 32.625"  - PHAWT</t>
  </si>
  <si>
    <t>G009</t>
  </si>
  <si>
    <t>7.75" X 31.125"</t>
  </si>
  <si>
    <t>G036</t>
  </si>
  <si>
    <t>8.5" X 32.375" "BURLY"</t>
  </si>
  <si>
    <t>TRUCKS</t>
  </si>
  <si>
    <t>Wheels</t>
  </si>
  <si>
    <t>Black</t>
  </si>
  <si>
    <t>White</t>
  </si>
  <si>
    <t>Royal</t>
  </si>
  <si>
    <t>Size</t>
  </si>
  <si>
    <t>Description</t>
  </si>
  <si>
    <t>Name</t>
  </si>
  <si>
    <t>Burly</t>
  </si>
  <si>
    <t>Phawt</t>
  </si>
  <si>
    <t>Skidul</t>
  </si>
  <si>
    <t>Big Boy Jr</t>
  </si>
  <si>
    <t>Big Boy</t>
  </si>
  <si>
    <t>Total Units</t>
  </si>
  <si>
    <t>Unit Price</t>
  </si>
  <si>
    <t>Total Price</t>
  </si>
  <si>
    <t>Qty</t>
  </si>
  <si>
    <t>sku</t>
  </si>
  <si>
    <t>S</t>
  </si>
  <si>
    <t>M</t>
  </si>
  <si>
    <t>L</t>
  </si>
  <si>
    <t>XL</t>
  </si>
  <si>
    <t>001</t>
  </si>
  <si>
    <t>Customer:</t>
  </si>
  <si>
    <t>Notes:</t>
  </si>
  <si>
    <t>P/O:</t>
  </si>
  <si>
    <t>Girl Accessories</t>
  </si>
  <si>
    <t>002</t>
  </si>
  <si>
    <t>749</t>
  </si>
  <si>
    <t>SWEATSHIRTS</t>
  </si>
  <si>
    <t>BLACK</t>
  </si>
  <si>
    <t>T SHIRTS</t>
  </si>
  <si>
    <t>WHITE</t>
  </si>
  <si>
    <t>COMPLETES</t>
  </si>
  <si>
    <t>check</t>
  </si>
  <si>
    <t>Craitap Printables</t>
  </si>
  <si>
    <t>ACCESSORIES</t>
  </si>
  <si>
    <t>BAGS</t>
  </si>
  <si>
    <t>MULTI COLOR</t>
  </si>
  <si>
    <t>BELTS</t>
  </si>
  <si>
    <t>DECALS</t>
  </si>
  <si>
    <t>CHOC CHUNK 3" DECAL- 10 PK</t>
  </si>
  <si>
    <t>CHOC CHUNK 5" DECAL- 10 PK</t>
  </si>
  <si>
    <t>CHOC CHUNK 3" DECAL- 100 PK</t>
  </si>
  <si>
    <t>HARDWARE</t>
  </si>
  <si>
    <t>MISC.</t>
  </si>
  <si>
    <t>WALLETS</t>
  </si>
  <si>
    <t>Multi Color</t>
  </si>
  <si>
    <t>Merch Group</t>
  </si>
  <si>
    <t>Brand</t>
  </si>
  <si>
    <t>Decks &amp; Completes</t>
  </si>
  <si>
    <t>Trucks</t>
  </si>
  <si>
    <t>Accessories</t>
  </si>
  <si>
    <t>Crailtap</t>
  </si>
  <si>
    <t>*</t>
  </si>
  <si>
    <t xml:space="preserve">Shipping:       </t>
  </si>
  <si>
    <t>Condense</t>
  </si>
  <si>
    <t>Merch Type</t>
  </si>
  <si>
    <t>Completes</t>
  </si>
  <si>
    <t>Decks</t>
  </si>
  <si>
    <t>Total</t>
  </si>
  <si>
    <t>Revised</t>
  </si>
  <si>
    <t>Girl</t>
  </si>
  <si>
    <t>Chocolate</t>
  </si>
  <si>
    <t>ship</t>
  </si>
  <si>
    <t>form codes:</t>
  </si>
  <si>
    <t>Units:</t>
  </si>
  <si>
    <t>Dollars:</t>
  </si>
  <si>
    <t>Order Summary</t>
  </si>
  <si>
    <t>sizes</t>
  </si>
  <si>
    <t>NS</t>
  </si>
  <si>
    <t>HATS</t>
  </si>
  <si>
    <t>Hats</t>
  </si>
  <si>
    <t>Sku</t>
  </si>
  <si>
    <t>XXL</t>
  </si>
  <si>
    <t>Domestic Ship</t>
  </si>
  <si>
    <t>Drop Ship</t>
  </si>
  <si>
    <t>Crailtap Decks</t>
  </si>
  <si>
    <t>Crailtap Oddities</t>
  </si>
  <si>
    <t>SOCKS</t>
  </si>
  <si>
    <t>G052</t>
  </si>
  <si>
    <t>udf_zzxstrpt_001</t>
  </si>
  <si>
    <t>Total Booked</t>
  </si>
  <si>
    <t>BOTTOMS</t>
  </si>
  <si>
    <t>G045</t>
  </si>
  <si>
    <t>G053</t>
  </si>
  <si>
    <t>BEANIES</t>
  </si>
  <si>
    <t>PROMOTIONAL</t>
  </si>
  <si>
    <t>G055</t>
  </si>
  <si>
    <t>9" X 32"- LOVE SEAT</t>
  </si>
  <si>
    <t>Love Seat</t>
  </si>
  <si>
    <t>US</t>
  </si>
  <si>
    <t>JACKETS</t>
  </si>
  <si>
    <t>WR41</t>
  </si>
  <si>
    <t>CD4110</t>
  </si>
  <si>
    <t>CHOCO HERITAGE STICKER 10 PACK</t>
  </si>
  <si>
    <t>CD4111</t>
  </si>
  <si>
    <t>CD4112</t>
  </si>
  <si>
    <t>CD4113</t>
  </si>
  <si>
    <t>CD4114</t>
  </si>
  <si>
    <t>OG Chunk Stickers 3" 10-Pack</t>
  </si>
  <si>
    <t>OG Chunk Stickers 3" 100-Pack</t>
  </si>
  <si>
    <t>OG Chunk Stickers 5" 10-Pack</t>
  </si>
  <si>
    <t>OG Chunk Stickers 5" 100-Pack</t>
  </si>
  <si>
    <t>889846213689</t>
  </si>
  <si>
    <t>889846213696</t>
  </si>
  <si>
    <t>889846213702</t>
  </si>
  <si>
    <t>889846213719</t>
  </si>
  <si>
    <t>889846213825</t>
  </si>
  <si>
    <t>Couch</t>
  </si>
  <si>
    <t>SHORTS</t>
  </si>
  <si>
    <t>Rip the Grip Paint Pens</t>
  </si>
  <si>
    <t>sfsgroup_name5</t>
  </si>
  <si>
    <t>DROP SHIP 1</t>
  </si>
  <si>
    <t>DROP SHIP 3</t>
  </si>
  <si>
    <t>8" X 31.5"</t>
  </si>
  <si>
    <t>CHOC CHUNK 5" DECAL- 100 PK</t>
  </si>
  <si>
    <t>8.25" X 31.875"</t>
  </si>
  <si>
    <t>X</t>
  </si>
  <si>
    <t>G069</t>
  </si>
  <si>
    <t>Chocolate: Completes</t>
  </si>
  <si>
    <t>Girl: Completes</t>
  </si>
  <si>
    <t>G096</t>
  </si>
  <si>
    <t>8.5" X 31.875"</t>
  </si>
  <si>
    <t>889846245505</t>
  </si>
  <si>
    <t>WR44</t>
  </si>
  <si>
    <t>CTA4310</t>
  </si>
  <si>
    <t>CRAILTAP CERAMIC TRAY</t>
  </si>
  <si>
    <t>797</t>
  </si>
  <si>
    <t>RAINBOW</t>
  </si>
  <si>
    <t>Wallride</t>
  </si>
  <si>
    <t>Rainbow Tray</t>
  </si>
  <si>
    <t>DROP SHIP 2</t>
  </si>
  <si>
    <t>TOPS</t>
  </si>
  <si>
    <t>Softgoods</t>
  </si>
  <si>
    <t>SOFTGOODS</t>
  </si>
  <si>
    <t>b_price</t>
  </si>
  <si>
    <t>CTA4005</t>
  </si>
  <si>
    <t>CRAILTAP RIP THE GRIP PENS</t>
  </si>
  <si>
    <t>889846218530</t>
  </si>
  <si>
    <t>OS</t>
  </si>
  <si>
    <t>GA2006</t>
  </si>
  <si>
    <t>050</t>
  </si>
  <si>
    <t>Non Color</t>
  </si>
  <si>
    <t>GA2008</t>
  </si>
  <si>
    <t>GA2004</t>
  </si>
  <si>
    <t>OG Wax</t>
  </si>
  <si>
    <t>7/8"</t>
  </si>
  <si>
    <t>1"</t>
  </si>
  <si>
    <t>RTR2050</t>
  </si>
  <si>
    <t>501</t>
  </si>
  <si>
    <t>RTR2051</t>
  </si>
  <si>
    <t>RTR2052</t>
  </si>
  <si>
    <t>NON COLOR</t>
  </si>
  <si>
    <t>RAW (NO LOGO)</t>
  </si>
  <si>
    <t>ROYAL</t>
  </si>
  <si>
    <t>THE ROYAL TRUCK</t>
  </si>
  <si>
    <t>127</t>
  </si>
  <si>
    <t>139</t>
  </si>
  <si>
    <t>144</t>
  </si>
  <si>
    <t>149</t>
  </si>
  <si>
    <t>159</t>
  </si>
  <si>
    <t>889846194155</t>
  </si>
  <si>
    <t>889846194162</t>
  </si>
  <si>
    <t>889846194179</t>
  </si>
  <si>
    <t>889846194186</t>
  </si>
  <si>
    <t>889846194193</t>
  </si>
  <si>
    <t>889846194209</t>
  </si>
  <si>
    <t>THE ROYAL INVERTED TRUCK</t>
  </si>
  <si>
    <t>889846194216</t>
  </si>
  <si>
    <t>889846194223</t>
  </si>
  <si>
    <t>889846194230</t>
  </si>
  <si>
    <t>889846194247</t>
  </si>
  <si>
    <t>889846194254</t>
  </si>
  <si>
    <t>THE ROYAL ULTRA LIGHTS</t>
  </si>
  <si>
    <t>889846194261</t>
  </si>
  <si>
    <t>889846194278</t>
  </si>
  <si>
    <t>889846194285</t>
  </si>
  <si>
    <t>889846194292</t>
  </si>
  <si>
    <t>WR43</t>
  </si>
  <si>
    <t>889846188390</t>
  </si>
  <si>
    <t>GIRL ABEC 7 BEARINGS BULK 10</t>
  </si>
  <si>
    <t>889846188406</t>
  </si>
  <si>
    <t>GIRL ABEC 3 BEARINGS BULK 10</t>
  </si>
  <si>
    <t/>
  </si>
  <si>
    <t>CRAILTAP.COM</t>
  </si>
  <si>
    <t>889846188376</t>
  </si>
  <si>
    <t>GIRL OG WHITE BAR WAX</t>
  </si>
  <si>
    <t>DROP SHIP 4</t>
  </si>
  <si>
    <t>G060</t>
  </si>
  <si>
    <t>WR46</t>
  </si>
  <si>
    <t>WR47</t>
  </si>
  <si>
    <t>9" X 32.375"-LOVESEAT+</t>
  </si>
  <si>
    <t>012</t>
  </si>
  <si>
    <t>RED</t>
  </si>
  <si>
    <t>CHOC CHUNK SPOT CHAIR</t>
  </si>
  <si>
    <t>CA4410</t>
  </si>
  <si>
    <t>CHOCOLATE CHUNK GRILL</t>
  </si>
  <si>
    <t>CA4701</t>
  </si>
  <si>
    <t>GA4710</t>
  </si>
  <si>
    <t>GIRL CITY TOTE</t>
  </si>
  <si>
    <t>Chocolate Accessories</t>
  </si>
  <si>
    <t>Spot Grill</t>
  </si>
  <si>
    <t>Spot Chair</t>
  </si>
  <si>
    <t>City Tote</t>
  </si>
  <si>
    <t>889846253098</t>
  </si>
  <si>
    <t>889846297955</t>
  </si>
  <si>
    <t>889846298211</t>
  </si>
  <si>
    <t>`1"</t>
  </si>
  <si>
    <t>Long Neck Phillips - 20 Pack</t>
  </si>
  <si>
    <t>Long Neck Allen - 20 Pack</t>
  </si>
  <si>
    <t>GA2002</t>
  </si>
  <si>
    <t>GIRL ALLEN HARDWARE BULK 20</t>
  </si>
  <si>
    <t>GA2003</t>
  </si>
  <si>
    <t>GIRL PHILLIPS HARDWARE BULK 20</t>
  </si>
  <si>
    <t>889846188338</t>
  </si>
  <si>
    <t>889846188345</t>
  </si>
  <si>
    <t>889846188352</t>
  </si>
  <si>
    <t>889846188369</t>
  </si>
  <si>
    <t>8.125" X 31.625"</t>
  </si>
  <si>
    <t>GD4730</t>
  </si>
  <si>
    <t>GIRL CITY STICKER 10 PK</t>
  </si>
  <si>
    <t>GD4745</t>
  </si>
  <si>
    <t>GD4744</t>
  </si>
  <si>
    <t>GD4742</t>
  </si>
  <si>
    <t>GD4743</t>
  </si>
  <si>
    <t>GIRL 6" OG IN THE BOX DECAL 10</t>
  </si>
  <si>
    <t>GIRL 4" OG IN THE BOX DECAL 10</t>
  </si>
  <si>
    <t>GIRL OUT OF THE BOX 10 PACK</t>
  </si>
  <si>
    <t>GIRL SKETCHY OG 10 PACK</t>
  </si>
  <si>
    <t>WR48</t>
  </si>
  <si>
    <t>G080</t>
  </si>
  <si>
    <t>Chocolate Hardgood Accessories</t>
  </si>
  <si>
    <t>CA9402</t>
  </si>
  <si>
    <t>CHOCOLATE ALLEN BULK 20 PACK</t>
  </si>
  <si>
    <t>CA9403</t>
  </si>
  <si>
    <t>CHOCOLATE PHILLIPS BULK 20 PAC</t>
  </si>
  <si>
    <t>CA9405</t>
  </si>
  <si>
    <t>CHOCOLATE ABEC 5 BULK 12 PACK</t>
  </si>
  <si>
    <t>CA9407</t>
  </si>
  <si>
    <t>CHOCOLATE SWISS BULK 12 PACK</t>
  </si>
  <si>
    <t>889846230716</t>
  </si>
  <si>
    <t>889846230723</t>
  </si>
  <si>
    <t>889846230730</t>
  </si>
  <si>
    <t>889846230747</t>
  </si>
  <si>
    <t>889846230761</t>
  </si>
  <si>
    <t>889846230785</t>
  </si>
  <si>
    <t>CHOCOLATE PHILLIPS BULK 20 PACK</t>
  </si>
  <si>
    <t xml:space="preserve"> 7/8"</t>
  </si>
  <si>
    <t>OG Out of the Box 10 Pack</t>
  </si>
  <si>
    <t>OG In the Box 4" 10 Pack</t>
  </si>
  <si>
    <t>OG In the Box 6" 10 Pack</t>
  </si>
  <si>
    <t>Sketchy OG 10 Pack</t>
  </si>
  <si>
    <t>City Sticker 10 Pack</t>
  </si>
  <si>
    <t>dist/ whsl</t>
  </si>
  <si>
    <t>CA4831</t>
  </si>
  <si>
    <t>CHOCOLATE TRAVEL DUFFEL</t>
  </si>
  <si>
    <t>CA4832</t>
  </si>
  <si>
    <t>CHOCOLATE SLING SACK</t>
  </si>
  <si>
    <t>CA4833</t>
  </si>
  <si>
    <t>CHOCOLATE BACKPACK</t>
  </si>
  <si>
    <t>889846323395</t>
  </si>
  <si>
    <t>889846323401</t>
  </si>
  <si>
    <t>889846323418</t>
  </si>
  <si>
    <t>CA4845</t>
  </si>
  <si>
    <t>CHOCOLATE LEDGE WAX</t>
  </si>
  <si>
    <t>CA4846</t>
  </si>
  <si>
    <t>CHOCOLATE CUBE CANDLE</t>
  </si>
  <si>
    <t>G018</t>
  </si>
  <si>
    <t>GA4815</t>
  </si>
  <si>
    <t>GIRL OG CANDLE</t>
  </si>
  <si>
    <t>889846328949</t>
  </si>
  <si>
    <t>889846328956</t>
  </si>
  <si>
    <t>889846328963</t>
  </si>
  <si>
    <t>Girl OG Candle</t>
  </si>
  <si>
    <t>WR49</t>
  </si>
  <si>
    <t>G068</t>
  </si>
  <si>
    <t>8.8" X 32.625"</t>
  </si>
  <si>
    <t>G008</t>
  </si>
  <si>
    <t>8" X 31.875"</t>
  </si>
  <si>
    <t>GH125110</t>
  </si>
  <si>
    <t>384</t>
  </si>
  <si>
    <t>889846330720</t>
  </si>
  <si>
    <t>GH125111</t>
  </si>
  <si>
    <t>889846330737</t>
  </si>
  <si>
    <t>GH125201</t>
  </si>
  <si>
    <t>GIRL CLASSIC OG BEANIE</t>
  </si>
  <si>
    <t>GIRL CLASSIC OG TEE</t>
  </si>
  <si>
    <t>GIRL CLASSIC OG HOOD</t>
  </si>
  <si>
    <t>Girl Classic OG Tee</t>
  </si>
  <si>
    <t>Girl Classic OG Hood</t>
  </si>
  <si>
    <t>Girl Classic OG Beanie</t>
  </si>
  <si>
    <t>Girl Classic OG Snapback</t>
  </si>
  <si>
    <t>8.5" X 31.625" -SKIDUL</t>
  </si>
  <si>
    <t>889846334919</t>
  </si>
  <si>
    <t>CH125114</t>
  </si>
  <si>
    <t>CHOC ORIGINAL CHUNK '94 HAT</t>
  </si>
  <si>
    <t>009</t>
  </si>
  <si>
    <t>GREY</t>
  </si>
  <si>
    <t>010</t>
  </si>
  <si>
    <t>GREY HEATHER</t>
  </si>
  <si>
    <t>889846336227</t>
  </si>
  <si>
    <t>GSW125105</t>
  </si>
  <si>
    <t>889846336234</t>
  </si>
  <si>
    <t>889846336241</t>
  </si>
  <si>
    <t>889846336258</t>
  </si>
  <si>
    <t>889846336265</t>
  </si>
  <si>
    <t>889846336272</t>
  </si>
  <si>
    <t>GSW125202</t>
  </si>
  <si>
    <t>GIRL CLASSIC OG CREW</t>
  </si>
  <si>
    <t>889846336289</t>
  </si>
  <si>
    <t>889846336296</t>
  </si>
  <si>
    <t>889846336302</t>
  </si>
  <si>
    <t>889846336319</t>
  </si>
  <si>
    <t>889846337125</t>
  </si>
  <si>
    <t>GTS125125</t>
  </si>
  <si>
    <t>811</t>
  </si>
  <si>
    <t>ASH HEATHER</t>
  </si>
  <si>
    <t>889846337132</t>
  </si>
  <si>
    <t>889846337149</t>
  </si>
  <si>
    <t>889846337156</t>
  </si>
  <si>
    <t>889846337163</t>
  </si>
  <si>
    <t>889846337170</t>
  </si>
  <si>
    <t>889846337187</t>
  </si>
  <si>
    <t>889846337194</t>
  </si>
  <si>
    <t>889846337200</t>
  </si>
  <si>
    <t>889846337217</t>
  </si>
  <si>
    <t>889846337224</t>
  </si>
  <si>
    <t>889846337231</t>
  </si>
  <si>
    <t>889846337248</t>
  </si>
  <si>
    <t>889846337255</t>
  </si>
  <si>
    <t>889846337262</t>
  </si>
  <si>
    <t>889846337422</t>
  </si>
  <si>
    <t>GTS125203</t>
  </si>
  <si>
    <t>GIRL CLASSIC L/S TEE</t>
  </si>
  <si>
    <t>889846337439</t>
  </si>
  <si>
    <t>889846337446</t>
  </si>
  <si>
    <t>889846337453</t>
  </si>
  <si>
    <t>889846337460</t>
  </si>
  <si>
    <t>889846337705</t>
  </si>
  <si>
    <t>GA4993</t>
  </si>
  <si>
    <t>CARROLL GRIPTAPE PACK</t>
  </si>
  <si>
    <t>Girl Classic L/S Tee</t>
  </si>
  <si>
    <t>Girl Classic OG Crew</t>
  </si>
  <si>
    <t>9" X 32"-LOVE SEAT</t>
  </si>
  <si>
    <t>9.125" X 32.625"  -PHAWT</t>
  </si>
  <si>
    <t>889846225491</t>
  </si>
  <si>
    <t>CA4201</t>
  </si>
  <si>
    <t>CHOCOLATE CHUNK 20 GRIP PAK</t>
  </si>
  <si>
    <t>CHOCOLATE CHUNK 20 GRIP PACK</t>
  </si>
  <si>
    <t>CA4204</t>
  </si>
  <si>
    <t>CHOCOLATE FOREVER 20 GRIP PAK</t>
  </si>
  <si>
    <t>889846225507</t>
  </si>
  <si>
    <t>G011</t>
  </si>
  <si>
    <t>8.3" X 31.875"</t>
  </si>
  <si>
    <t>777</t>
  </si>
  <si>
    <t>GUNMETAL HEATHER</t>
  </si>
  <si>
    <t>CSW125110</t>
  </si>
  <si>
    <t>CHOC CHUNK CLASSIC HOOD</t>
  </si>
  <si>
    <t>CSW125202</t>
  </si>
  <si>
    <t>CHOC CHUNK CLASSIC CREW</t>
  </si>
  <si>
    <t>889846339228</t>
  </si>
  <si>
    <t>CTS125114</t>
  </si>
  <si>
    <t>CHOC CLASSIC CHUNK TEE</t>
  </si>
  <si>
    <t>889846339235</t>
  </si>
  <si>
    <t>889846339242</t>
  </si>
  <si>
    <t>889846339259</t>
  </si>
  <si>
    <t>889846339266</t>
  </si>
  <si>
    <t>889846339273</t>
  </si>
  <si>
    <t>889846339280</t>
  </si>
  <si>
    <t>889846339297</t>
  </si>
  <si>
    <t>889846339303</t>
  </si>
  <si>
    <t>889846339310</t>
  </si>
  <si>
    <t>889846339327</t>
  </si>
  <si>
    <t>889846339334</t>
  </si>
  <si>
    <t>889846339341</t>
  </si>
  <si>
    <t>889846339358</t>
  </si>
  <si>
    <t>889846339365</t>
  </si>
  <si>
    <t>889846339570</t>
  </si>
  <si>
    <t>CTS125210</t>
  </si>
  <si>
    <t>CHOC CLASSIC CHUNK L/S TEE</t>
  </si>
  <si>
    <t>889846339587</t>
  </si>
  <si>
    <t>889846339594</t>
  </si>
  <si>
    <t>889846339600</t>
  </si>
  <si>
    <t>889846339617</t>
  </si>
  <si>
    <t xml:space="preserve">Chocolate Classic </t>
  </si>
  <si>
    <t>WR50</t>
  </si>
  <si>
    <t>G057</t>
  </si>
  <si>
    <t>8.5" X 31.95"</t>
  </si>
  <si>
    <t>GD5002</t>
  </si>
  <si>
    <t>GIRL SUMMER STICKER SET 5 PK</t>
  </si>
  <si>
    <t>G027</t>
  </si>
  <si>
    <t>8.25" X 31.75"</t>
  </si>
  <si>
    <t>889846343676</t>
  </si>
  <si>
    <t>8" X 31.88"</t>
  </si>
  <si>
    <t>CD5012</t>
  </si>
  <si>
    <t>CHOC LOST SINGLES DECAL 4 PK</t>
  </si>
  <si>
    <t>CD5013</t>
  </si>
  <si>
    <t>CHOC TROMPO DECAL 4 PK</t>
  </si>
  <si>
    <t>065</t>
  </si>
  <si>
    <t>ARMY GREEN</t>
  </si>
  <si>
    <t>CTB5001</t>
  </si>
  <si>
    <t>CRAILTAP CRAILAGRAM BLACK DECK</t>
  </si>
  <si>
    <t>CTB5002</t>
  </si>
  <si>
    <t>CTB5003</t>
  </si>
  <si>
    <t>CRAILTAP CRAILAGRAM ARMY DECK</t>
  </si>
  <si>
    <t>CTB5004</t>
  </si>
  <si>
    <t>CTTS325100</t>
  </si>
  <si>
    <t>CRAILTAP CRAILAGRAM TEE</t>
  </si>
  <si>
    <t>GD5003</t>
  </si>
  <si>
    <t>GIRL BLAMMO STICKER SET 4 PK</t>
  </si>
  <si>
    <t>889846349159</t>
  </si>
  <si>
    <t>889846349173</t>
  </si>
  <si>
    <t>889846349180</t>
  </si>
  <si>
    <t>889846349265</t>
  </si>
  <si>
    <t>889846349272</t>
  </si>
  <si>
    <t>889846349289</t>
  </si>
  <si>
    <t>889846349296</t>
  </si>
  <si>
    <t>889846349302</t>
  </si>
  <si>
    <t>889846349319</t>
  </si>
  <si>
    <t>889846349326</t>
  </si>
  <si>
    <t>889846349333</t>
  </si>
  <si>
    <t>889846349340</t>
  </si>
  <si>
    <t>889846349357</t>
  </si>
  <si>
    <t>889846349364</t>
  </si>
  <si>
    <t>889846349371</t>
  </si>
  <si>
    <t>889846349388</t>
  </si>
  <si>
    <t>889846349395</t>
  </si>
  <si>
    <t>889846349401</t>
  </si>
  <si>
    <t>889846349418</t>
  </si>
  <si>
    <t>889846349425</t>
  </si>
  <si>
    <t>889846349449</t>
  </si>
  <si>
    <t>889846349456</t>
  </si>
  <si>
    <t>Army</t>
  </si>
  <si>
    <t>Girl: Classic OG Collection Softgoods</t>
  </si>
  <si>
    <t>WR51</t>
  </si>
  <si>
    <t>G026</t>
  </si>
  <si>
    <t>G024</t>
  </si>
  <si>
    <t>8.375" X 31.625"</t>
  </si>
  <si>
    <t>G028</t>
  </si>
  <si>
    <t>8.1875" X 31.5"</t>
  </si>
  <si>
    <t>RTS126101</t>
  </si>
  <si>
    <t>ROYAL ROLLS TEE</t>
  </si>
  <si>
    <t>GIRL OG CLASSIC SNAPBACK</t>
  </si>
  <si>
    <t>889846359059</t>
  </si>
  <si>
    <t>889846359066</t>
  </si>
  <si>
    <t>889846359073</t>
  </si>
  <si>
    <t>889846359080</t>
  </si>
  <si>
    <t>889846359097</t>
  </si>
  <si>
    <t>889846359103</t>
  </si>
  <si>
    <t>889846359110</t>
  </si>
  <si>
    <t>889846359127</t>
  </si>
  <si>
    <t>889846359134</t>
  </si>
  <si>
    <t>889846359141</t>
  </si>
  <si>
    <t>Girl OG Classic Snapback</t>
  </si>
  <si>
    <t>Decks &amp; Softgoods</t>
  </si>
  <si>
    <t>889846253319</t>
  </si>
  <si>
    <t>RH322202</t>
  </si>
  <si>
    <t>ROYAL SCRIPT PATCH BEANIE</t>
  </si>
  <si>
    <t>889846290154</t>
  </si>
  <si>
    <t>RH323101</t>
  </si>
  <si>
    <t>ROYAL BRICK SNAPBACK HAT</t>
  </si>
  <si>
    <t>889846231751</t>
  </si>
  <si>
    <t>ALL</t>
  </si>
  <si>
    <t>CA9409</t>
  </si>
  <si>
    <t>CHOCOLATE RECYCLED RAILS</t>
  </si>
  <si>
    <t>889846231768</t>
  </si>
  <si>
    <t>GB5178</t>
  </si>
  <si>
    <t>GOLDFISH DECK</t>
  </si>
  <si>
    <t>GB5179</t>
  </si>
  <si>
    <t>MOUSE SCOOTER DECK</t>
  </si>
  <si>
    <t>889846360833</t>
  </si>
  <si>
    <t>889846360840</t>
  </si>
  <si>
    <t>889846360857</t>
  </si>
  <si>
    <t>889846360864</t>
  </si>
  <si>
    <t>889846330416</t>
  </si>
  <si>
    <t>GB4973</t>
  </si>
  <si>
    <t>GIRL YEAH RIGHT DECK</t>
  </si>
  <si>
    <t>889846334285</t>
  </si>
  <si>
    <t>Girl: Films Collection</t>
  </si>
  <si>
    <t>BROPHY 93 TIL DECK</t>
  </si>
  <si>
    <t>G023</t>
  </si>
  <si>
    <t>G077</t>
  </si>
  <si>
    <t>7.3" X 28"</t>
  </si>
  <si>
    <t>G004</t>
  </si>
  <si>
    <t>7.5" X 28.65"</t>
  </si>
  <si>
    <t>G005</t>
  </si>
  <si>
    <t>7.75" X 30"</t>
  </si>
  <si>
    <t>G007</t>
  </si>
  <si>
    <t>G039</t>
  </si>
  <si>
    <t>8.5" X 31.75"</t>
  </si>
  <si>
    <t>G030</t>
  </si>
  <si>
    <t>8.375" X 32"</t>
  </si>
  <si>
    <t>005</t>
  </si>
  <si>
    <t>OLIVE</t>
  </si>
  <si>
    <t>7.0" X 28"</t>
  </si>
  <si>
    <t>Header</t>
  </si>
  <si>
    <t>Girl : 93 TIL "Stripes" Collection</t>
  </si>
  <si>
    <t>889846366262</t>
  </si>
  <si>
    <t>WR52</t>
  </si>
  <si>
    <t>CB5252</t>
  </si>
  <si>
    <t>HERRERA SCRUNK DECK</t>
  </si>
  <si>
    <t>889846366279</t>
  </si>
  <si>
    <t>889846366286</t>
  </si>
  <si>
    <t>CB5253</t>
  </si>
  <si>
    <t>ROBERTS SCRUNK DECK</t>
  </si>
  <si>
    <t>889846366293</t>
  </si>
  <si>
    <t>889846366309</t>
  </si>
  <si>
    <t>CB5254</t>
  </si>
  <si>
    <t>NEW PRO SCRUNK DECK</t>
  </si>
  <si>
    <t>889846366316</t>
  </si>
  <si>
    <t>889846366323</t>
  </si>
  <si>
    <t>CB5255</t>
  </si>
  <si>
    <t>AIKENS ONE OFF DECK</t>
  </si>
  <si>
    <t>889846366330</t>
  </si>
  <si>
    <t>889846366347</t>
  </si>
  <si>
    <t>CB5251</t>
  </si>
  <si>
    <t>CAPPS SCRUNK DECK</t>
  </si>
  <si>
    <t>889846366354</t>
  </si>
  <si>
    <t>889846366361</t>
  </si>
  <si>
    <t>CB5256</t>
  </si>
  <si>
    <t>TRAHAN ONE OFF DECK</t>
  </si>
  <si>
    <t>889846366378</t>
  </si>
  <si>
    <t>889846366385</t>
  </si>
  <si>
    <t>CB5257</t>
  </si>
  <si>
    <t>ALVAREZ WTF DECK</t>
  </si>
  <si>
    <t>889846366392</t>
  </si>
  <si>
    <t>889846366408</t>
  </si>
  <si>
    <t>CB5258</t>
  </si>
  <si>
    <t>HERRERA PERFORMANCE DECK</t>
  </si>
  <si>
    <t>889846366415</t>
  </si>
  <si>
    <t>889846366422</t>
  </si>
  <si>
    <t>CB5259</t>
  </si>
  <si>
    <t>FERNANDEZ FATHER DECK</t>
  </si>
  <si>
    <t>889846366439</t>
  </si>
  <si>
    <t>889846366446</t>
  </si>
  <si>
    <t>CB5260</t>
  </si>
  <si>
    <t>ALVAREZ STREET CINEMA DECK</t>
  </si>
  <si>
    <t>889846366453</t>
  </si>
  <si>
    <t>889846366460</t>
  </si>
  <si>
    <t>CB5261</t>
  </si>
  <si>
    <t>ANDERSON STREET CINEMA DECK</t>
  </si>
  <si>
    <t>G089</t>
  </si>
  <si>
    <t>889846366477</t>
  </si>
  <si>
    <t>CB5262</t>
  </si>
  <si>
    <t>889846366484</t>
  </si>
  <si>
    <t>CB5263</t>
  </si>
  <si>
    <t>AIKENS STREET CINEMA DECK</t>
  </si>
  <si>
    <t>889846366491</t>
  </si>
  <si>
    <t>889846366507</t>
  </si>
  <si>
    <t>CB5264</t>
  </si>
  <si>
    <t>HOT CHOCOLATE DECK</t>
  </si>
  <si>
    <t>889846366514</t>
  </si>
  <si>
    <t>889846366521</t>
  </si>
  <si>
    <t>CB5265</t>
  </si>
  <si>
    <t>PACO DECK</t>
  </si>
  <si>
    <t>889846366538</t>
  </si>
  <si>
    <t>889846366545</t>
  </si>
  <si>
    <t>GB5201</t>
  </si>
  <si>
    <t>BANNEROT SHOW FLYERS DECK</t>
  </si>
  <si>
    <t>889846366552</t>
  </si>
  <si>
    <t>889846366569</t>
  </si>
  <si>
    <t>GB5202</t>
  </si>
  <si>
    <t>DAVIS SHOW FLYERS DECK</t>
  </si>
  <si>
    <t>889846366576</t>
  </si>
  <si>
    <t>889846366583</t>
  </si>
  <si>
    <t>GB5203</t>
  </si>
  <si>
    <t>PACHECO SHOW FLYERS DECK</t>
  </si>
  <si>
    <t>889846366590</t>
  </si>
  <si>
    <t>889846366606</t>
  </si>
  <si>
    <t>GB5204</t>
  </si>
  <si>
    <t>GASS SHOW FLYERS DECK</t>
  </si>
  <si>
    <t>889846366613</t>
  </si>
  <si>
    <t>889846366620</t>
  </si>
  <si>
    <t>GB5205</t>
  </si>
  <si>
    <t>GEERING SHOW FLYERS DECK</t>
  </si>
  <si>
    <t>889846366637</t>
  </si>
  <si>
    <t>889846366644</t>
  </si>
  <si>
    <t>GB5206</t>
  </si>
  <si>
    <t>DAVIS 93 TIL DECK</t>
  </si>
  <si>
    <t>889846366651</t>
  </si>
  <si>
    <t>889846366668</t>
  </si>
  <si>
    <t>GB5207</t>
  </si>
  <si>
    <t>KENNEDY 93 TIL DECK</t>
  </si>
  <si>
    <t>889846366675</t>
  </si>
  <si>
    <t>889846366682</t>
  </si>
  <si>
    <t>GB5208</t>
  </si>
  <si>
    <t>LIL DRE 93 TIL DECK</t>
  </si>
  <si>
    <t>889846366699</t>
  </si>
  <si>
    <t>889846366705</t>
  </si>
  <si>
    <t>GB5209</t>
  </si>
  <si>
    <t>889846366712</t>
  </si>
  <si>
    <t>889846366729</t>
  </si>
  <si>
    <t>GB5210</t>
  </si>
  <si>
    <t>BENNETT N IS FOR NIELS DECK</t>
  </si>
  <si>
    <t>889846366736</t>
  </si>
  <si>
    <t>889846366743</t>
  </si>
  <si>
    <t>GB5211</t>
  </si>
  <si>
    <t>BANNEROT RIBBIT DECK</t>
  </si>
  <si>
    <t>889846366750</t>
  </si>
  <si>
    <t>889846366767</t>
  </si>
  <si>
    <t>GB5212</t>
  </si>
  <si>
    <t>MALTO DUAL DIRECTIONAL DECK</t>
  </si>
  <si>
    <t>889846366774</t>
  </si>
  <si>
    <t>889846366781</t>
  </si>
  <si>
    <t>GB5213</t>
  </si>
  <si>
    <t>MCCRANK DUAL DIRECTIONAL DECK</t>
  </si>
  <si>
    <t>889846366798</t>
  </si>
  <si>
    <t>889846366804</t>
  </si>
  <si>
    <t>CW5210</t>
  </si>
  <si>
    <t>CHOC SKRUNK STAPLE WHEEL</t>
  </si>
  <si>
    <t>52</t>
  </si>
  <si>
    <t>889846366811</t>
  </si>
  <si>
    <t>54</t>
  </si>
  <si>
    <t>889846366828</t>
  </si>
  <si>
    <t>56</t>
  </si>
  <si>
    <t>889846366835</t>
  </si>
  <si>
    <t>GW5211</t>
  </si>
  <si>
    <t>GIRL BLAMMO STAPLE WHEEL</t>
  </si>
  <si>
    <t>51</t>
  </si>
  <si>
    <t>889846366842</t>
  </si>
  <si>
    <t>53</t>
  </si>
  <si>
    <t>889846366859</t>
  </si>
  <si>
    <t>55</t>
  </si>
  <si>
    <t>889846366866</t>
  </si>
  <si>
    <t>CSW127101</t>
  </si>
  <si>
    <t>SKRUNK HOODY</t>
  </si>
  <si>
    <t>889846366873</t>
  </si>
  <si>
    <t>889846366880</t>
  </si>
  <si>
    <t>889846366897</t>
  </si>
  <si>
    <t>889846366903</t>
  </si>
  <si>
    <t>889846366910</t>
  </si>
  <si>
    <t>889846366927</t>
  </si>
  <si>
    <t>889846366934</t>
  </si>
  <si>
    <t>889846366941</t>
  </si>
  <si>
    <t>889846366958</t>
  </si>
  <si>
    <t>889846366965</t>
  </si>
  <si>
    <t>CSW127102</t>
  </si>
  <si>
    <t>ENHANCEMENT HOODY</t>
  </si>
  <si>
    <t>889846366972</t>
  </si>
  <si>
    <t>889846366989</t>
  </si>
  <si>
    <t>889846366996</t>
  </si>
  <si>
    <t>889846367009</t>
  </si>
  <si>
    <t>889846367016</t>
  </si>
  <si>
    <t>CSW127103</t>
  </si>
  <si>
    <t>THE FATHER HOODY</t>
  </si>
  <si>
    <t>889846367023</t>
  </si>
  <si>
    <t>889846367030</t>
  </si>
  <si>
    <t>889846367047</t>
  </si>
  <si>
    <t>889846367054</t>
  </si>
  <si>
    <t>889846367061</t>
  </si>
  <si>
    <t>889846367078</t>
  </si>
  <si>
    <t>889846367085</t>
  </si>
  <si>
    <t>889846367092</t>
  </si>
  <si>
    <t>889846367108</t>
  </si>
  <si>
    <t>889846367115</t>
  </si>
  <si>
    <t>CSW127104</t>
  </si>
  <si>
    <t>STREET CINEMA HOODY</t>
  </si>
  <si>
    <t>889846367122</t>
  </si>
  <si>
    <t>889846367139</t>
  </si>
  <si>
    <t>889846367146</t>
  </si>
  <si>
    <t>889846367153</t>
  </si>
  <si>
    <t>889846367160</t>
  </si>
  <si>
    <t>889846367177</t>
  </si>
  <si>
    <t>889846367184</t>
  </si>
  <si>
    <t>889846367191</t>
  </si>
  <si>
    <t>889846367207</t>
  </si>
  <si>
    <t>889846367214</t>
  </si>
  <si>
    <t>GSW127110</t>
  </si>
  <si>
    <t>SHOW FLYER HOODY</t>
  </si>
  <si>
    <t>889846367221</t>
  </si>
  <si>
    <t>889846367238</t>
  </si>
  <si>
    <t>889846367245</t>
  </si>
  <si>
    <t>889846367252</t>
  </si>
  <si>
    <t>889846367269</t>
  </si>
  <si>
    <t>106</t>
  </si>
  <si>
    <t>CHARCOAL HEATHER</t>
  </si>
  <si>
    <t>889846367276</t>
  </si>
  <si>
    <t>889846367283</t>
  </si>
  <si>
    <t>889846367290</t>
  </si>
  <si>
    <t>889846367306</t>
  </si>
  <si>
    <t>889846367313</t>
  </si>
  <si>
    <t>GSW127111</t>
  </si>
  <si>
    <t>OG 93 TIL STRIPES HOODY</t>
  </si>
  <si>
    <t>889846367320</t>
  </si>
  <si>
    <t>889846367337</t>
  </si>
  <si>
    <t>889846367344</t>
  </si>
  <si>
    <t>889846367351</t>
  </si>
  <si>
    <t>889846367368</t>
  </si>
  <si>
    <t>889846367375</t>
  </si>
  <si>
    <t>889846367382</t>
  </si>
  <si>
    <t>889846367399</t>
  </si>
  <si>
    <t>889846367405</t>
  </si>
  <si>
    <t>889846367412</t>
  </si>
  <si>
    <t>CTS127110</t>
  </si>
  <si>
    <t>SCRUNK TEES</t>
  </si>
  <si>
    <t>040</t>
  </si>
  <si>
    <t>SAND</t>
  </si>
  <si>
    <t>889846367429</t>
  </si>
  <si>
    <t>889846367436</t>
  </si>
  <si>
    <t>889846367443</t>
  </si>
  <si>
    <t>889846367450</t>
  </si>
  <si>
    <t>889846367467</t>
  </si>
  <si>
    <t>889846367474</t>
  </si>
  <si>
    <t>889846367481</t>
  </si>
  <si>
    <t>889846367498</t>
  </si>
  <si>
    <t>889846367504</t>
  </si>
  <si>
    <t>889846367511</t>
  </si>
  <si>
    <t>889846367528</t>
  </si>
  <si>
    <t>889846367535</t>
  </si>
  <si>
    <t>889846367542</t>
  </si>
  <si>
    <t>889846367559</t>
  </si>
  <si>
    <t>889846367566</t>
  </si>
  <si>
    <t>CTS127111</t>
  </si>
  <si>
    <t>WTF TEE</t>
  </si>
  <si>
    <t>062</t>
  </si>
  <si>
    <t>SILVER</t>
  </si>
  <si>
    <t>889846367573</t>
  </si>
  <si>
    <t>889846367580</t>
  </si>
  <si>
    <t>889846367597</t>
  </si>
  <si>
    <t>889846367603</t>
  </si>
  <si>
    <t>889846367610</t>
  </si>
  <si>
    <t>CTS127112</t>
  </si>
  <si>
    <t>ENHANCEMENT TEE</t>
  </si>
  <si>
    <t>889846367627</t>
  </si>
  <si>
    <t>889846367634</t>
  </si>
  <si>
    <t>889846367641</t>
  </si>
  <si>
    <t>889846367658</t>
  </si>
  <si>
    <t>889846367665</t>
  </si>
  <si>
    <t>CTS127113</t>
  </si>
  <si>
    <t>THE FATHER TEE</t>
  </si>
  <si>
    <t>889846367672</t>
  </si>
  <si>
    <t>889846367689</t>
  </si>
  <si>
    <t>889846367696</t>
  </si>
  <si>
    <t>889846367702</t>
  </si>
  <si>
    <t>889846367719</t>
  </si>
  <si>
    <t>889846367726</t>
  </si>
  <si>
    <t>889846367733</t>
  </si>
  <si>
    <t>889846367740</t>
  </si>
  <si>
    <t>889846367757</t>
  </si>
  <si>
    <t>889846367764</t>
  </si>
  <si>
    <t>CTS127114</t>
  </si>
  <si>
    <t>STREET CINEMA TEE</t>
  </si>
  <si>
    <t>889846367771</t>
  </si>
  <si>
    <t>889846367788</t>
  </si>
  <si>
    <t>889846367795</t>
  </si>
  <si>
    <t>889846367801</t>
  </si>
  <si>
    <t>889846367818</t>
  </si>
  <si>
    <t>889846367825</t>
  </si>
  <si>
    <t>889846367832</t>
  </si>
  <si>
    <t>889846367849</t>
  </si>
  <si>
    <t>889846367856</t>
  </si>
  <si>
    <t>889846367863</t>
  </si>
  <si>
    <t>GTS127100</t>
  </si>
  <si>
    <t>SHOW FLYER TEE</t>
  </si>
  <si>
    <t>889846367870</t>
  </si>
  <si>
    <t>889846367887</t>
  </si>
  <si>
    <t>889846367894</t>
  </si>
  <si>
    <t>889846367900</t>
  </si>
  <si>
    <t>889846367917</t>
  </si>
  <si>
    <t>889846367924</t>
  </si>
  <si>
    <t>889846367931</t>
  </si>
  <si>
    <t>889846367948</t>
  </si>
  <si>
    <t>889846367955</t>
  </si>
  <si>
    <t>889846367962</t>
  </si>
  <si>
    <t>GTS127101</t>
  </si>
  <si>
    <t>OG 93 TIL STRIPES TEE</t>
  </si>
  <si>
    <t>889846367979</t>
  </si>
  <si>
    <t>889846367986</t>
  </si>
  <si>
    <t>889846367993</t>
  </si>
  <si>
    <t>889846368006</t>
  </si>
  <si>
    <t>889846368013</t>
  </si>
  <si>
    <t>889846368020</t>
  </si>
  <si>
    <t>889846368037</t>
  </si>
  <si>
    <t>889846368044</t>
  </si>
  <si>
    <t>889846368051</t>
  </si>
  <si>
    <t>889846368068</t>
  </si>
  <si>
    <t>889846368075</t>
  </si>
  <si>
    <t>889846368082</t>
  </si>
  <si>
    <t>889846368099</t>
  </si>
  <si>
    <t>889846368105</t>
  </si>
  <si>
    <t>889846368112</t>
  </si>
  <si>
    <t>CC5210</t>
  </si>
  <si>
    <t>TRAHAN BIRDS COMPLETE</t>
  </si>
  <si>
    <t>889846368129</t>
  </si>
  <si>
    <t>889846368136</t>
  </si>
  <si>
    <t>CC5211</t>
  </si>
  <si>
    <t>HERRERA SKRUNK COMPLETE</t>
  </si>
  <si>
    <t>889846368143</t>
  </si>
  <si>
    <t>889846368150</t>
  </si>
  <si>
    <t>CC5212</t>
  </si>
  <si>
    <t>AIKENS STREET CINEMA COMPLETE</t>
  </si>
  <si>
    <t>889846368167</t>
  </si>
  <si>
    <t>889846368174</t>
  </si>
  <si>
    <t>GC5201</t>
  </si>
  <si>
    <t>PACHECO BLAMMO COMPLETE</t>
  </si>
  <si>
    <t>889846368181</t>
  </si>
  <si>
    <t>889846368198</t>
  </si>
  <si>
    <t>GC5202</t>
  </si>
  <si>
    <t>BENNETT N IS FOR NIELS COMPLET</t>
  </si>
  <si>
    <t>889846368204</t>
  </si>
  <si>
    <t>889846368211</t>
  </si>
  <si>
    <t>GC5203</t>
  </si>
  <si>
    <t>LIL DRE 93 TIL STRIPE COMPLETE</t>
  </si>
  <si>
    <t>889846368228</t>
  </si>
  <si>
    <t>Girl : Show Flyers Collection</t>
  </si>
  <si>
    <t>OG 93 Til Stripes Hoody</t>
  </si>
  <si>
    <t>OG 93 Til Stripes Tee</t>
  </si>
  <si>
    <t>Girl: One Offs Collection</t>
  </si>
  <si>
    <t>Girl Wheels</t>
  </si>
  <si>
    <t>GIRL CLASSIC OG SNAPBACK</t>
  </si>
  <si>
    <t>BLACK/GREY</t>
  </si>
  <si>
    <t>Chocolate: Skrunk Collection</t>
  </si>
  <si>
    <t>Chocolate: One Offs Collection</t>
  </si>
  <si>
    <t>Alvarez WTF Deck</t>
  </si>
  <si>
    <t>WTF Tee</t>
  </si>
  <si>
    <t xml:space="preserve">Chocolate: Street Cinema Collection by Lee Smith </t>
  </si>
  <si>
    <t>Chocolate: Films Collection</t>
  </si>
  <si>
    <t>Chocolate Wheels</t>
  </si>
  <si>
    <t>Bulk Blue ABEC 3 Bearings - 10 pack</t>
  </si>
  <si>
    <t>Bulk Gold ABEC 7 Bearings - 10 pack</t>
  </si>
  <si>
    <t>dist</t>
  </si>
  <si>
    <t>オーダー締め切り10/14(水) デリバリー：3月～</t>
    <rPh sb="4" eb="5">
      <t>ｼ</t>
    </rPh>
    <rPh sb="6" eb="7">
      <t>ｷ</t>
    </rPh>
    <rPh sb="14" eb="15">
      <t>ﾐｽﾞ</t>
    </rPh>
    <rPh sb="24" eb="25">
      <t>ﾂｷ</t>
    </rPh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</si>
</sst>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* #,##0_);_(* \(#,##0\);_(* &quot;-&quot;??_);_(@_)"/>
    <numFmt numFmtId="180" formatCode="[$¥-411]#,##0.00;[$¥-411]#,##0.00"/>
    <numFmt numFmtId="182" formatCode="[$¥-411]#,##0;[$¥-411]#,##0"/>
  </numFmts>
  <fonts count="34" x14ac:knownFonts="1">
    <font>
      <sz val="8"/>
      <color theme="1"/>
      <name val="Tw Cen MT"/>
      <family val="2"/>
    </font>
    <font>
      <sz val="8"/>
      <color theme="1"/>
      <name val="Tw Cen MT"/>
      <family val="2"/>
    </font>
    <font>
      <sz val="10"/>
      <name val="Arial"/>
      <family val="2"/>
    </font>
    <font>
      <sz val="8"/>
      <color theme="1"/>
      <name val="ＭＳ Ｐゴシック"/>
      <family val="2"/>
      <scheme val="minor"/>
    </font>
    <font>
      <sz val="8"/>
      <name val="ＭＳ Ｐゴシック"/>
      <family val="2"/>
      <scheme val="minor"/>
    </font>
    <font>
      <b/>
      <sz val="8"/>
      <color theme="1"/>
      <name val="ＭＳ Ｐゴシック"/>
      <family val="2"/>
      <scheme val="minor"/>
    </font>
    <font>
      <sz val="8"/>
      <color theme="0"/>
      <name val="ＭＳ Ｐゴシック"/>
      <family val="2"/>
      <scheme val="minor"/>
    </font>
    <font>
      <sz val="10"/>
      <name val="Arial"/>
      <family val="2"/>
    </font>
    <font>
      <b/>
      <sz val="8"/>
      <color theme="0"/>
      <name val="ＭＳ Ｐゴシック"/>
      <family val="2"/>
      <scheme val="minor"/>
    </font>
    <font>
      <u/>
      <sz val="8"/>
      <color theme="1"/>
      <name val="ＭＳ Ｐゴシック"/>
      <family val="2"/>
      <scheme val="minor"/>
    </font>
    <font>
      <b/>
      <sz val="10"/>
      <color theme="1"/>
      <name val="ＭＳ Ｐゴシック"/>
      <family val="2"/>
      <scheme val="minor"/>
    </font>
    <font>
      <sz val="8"/>
      <color rgb="FFF8086F"/>
      <name val="ＭＳ Ｐゴシック"/>
      <family val="2"/>
      <scheme val="minor"/>
    </font>
    <font>
      <u/>
      <sz val="8"/>
      <name val="ＭＳ Ｐゴシック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Tw Cen MT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212121"/>
      <name val="Calibri"/>
      <family val="2"/>
    </font>
    <font>
      <u/>
      <sz val="8"/>
      <color theme="0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9"/>
      <name val="ＭＳ Ｐゴシック"/>
      <family val="2"/>
      <scheme val="minor"/>
    </font>
    <font>
      <sz val="9"/>
      <color rgb="FFF8086F"/>
      <name val="ＭＳ Ｐゴシック"/>
      <family val="2"/>
      <scheme val="minor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12CA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2CAF0"/>
        <bgColor auto="1"/>
      </patternFill>
    </fill>
    <fill>
      <patternFill patternType="lightUp"/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1">
    <xf numFmtId="0" fontId="0" fillId="0" borderId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2" fillId="0" borderId="0"/>
    <xf numFmtId="0" fontId="19" fillId="0" borderId="0"/>
    <xf numFmtId="0" fontId="20" fillId="0" borderId="0"/>
    <xf numFmtId="0" fontId="21" fillId="0" borderId="0"/>
    <xf numFmtId="0" fontId="2" fillId="0" borderId="0"/>
    <xf numFmtId="0" fontId="24" fillId="0" borderId="0"/>
    <xf numFmtId="0" fontId="25" fillId="0" borderId="0"/>
    <xf numFmtId="0" fontId="26" fillId="0" borderId="0"/>
    <xf numFmtId="6" fontId="1" fillId="0" borderId="0" applyFont="0" applyFill="0" applyBorder="0" applyAlignment="0" applyProtection="0">
      <alignment vertical="center"/>
    </xf>
  </cellStyleXfs>
  <cellXfs count="165">
    <xf numFmtId="0" fontId="0" fillId="0" borderId="0" xfId="0"/>
    <xf numFmtId="0" fontId="3" fillId="0" borderId="0" xfId="0" applyFont="1"/>
    <xf numFmtId="0" fontId="4" fillId="0" borderId="0" xfId="3" applyFont="1"/>
    <xf numFmtId="0" fontId="3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4" fillId="0" borderId="1" xfId="3" applyFont="1" applyBorder="1"/>
    <xf numFmtId="0" fontId="5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78" fontId="3" fillId="0" borderId="0" xfId="1" applyNumberFormat="1" applyFont="1"/>
    <xf numFmtId="178" fontId="3" fillId="0" borderId="3" xfId="1" applyNumberFormat="1" applyFont="1" applyBorder="1"/>
    <xf numFmtId="176" fontId="3" fillId="0" borderId="0" xfId="2" applyFont="1"/>
    <xf numFmtId="1" fontId="3" fillId="0" borderId="0" xfId="0" applyNumberFormat="1" applyFont="1" applyAlignment="1">
      <alignment horizontal="center"/>
    </xf>
    <xf numFmtId="0" fontId="6" fillId="5" borderId="0" xfId="0" applyFont="1" applyFill="1"/>
    <xf numFmtId="1" fontId="3" fillId="0" borderId="3" xfId="0" quotePrefix="1" applyNumberFormat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6" xfId="3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178" fontId="3" fillId="0" borderId="6" xfId="1" applyNumberFormat="1" applyFont="1" applyBorder="1"/>
    <xf numFmtId="0" fontId="4" fillId="0" borderId="8" xfId="3" applyFont="1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178" fontId="3" fillId="0" borderId="8" xfId="1" applyNumberFormat="1" applyFont="1" applyBorder="1"/>
    <xf numFmtId="0" fontId="3" fillId="0" borderId="6" xfId="0" quotePrefix="1" applyFont="1" applyBorder="1"/>
    <xf numFmtId="0" fontId="3" fillId="0" borderId="8" xfId="0" quotePrefix="1" applyFont="1" applyBorder="1"/>
    <xf numFmtId="0" fontId="4" fillId="0" borderId="8" xfId="0" applyFont="1" applyBorder="1"/>
    <xf numFmtId="0" fontId="3" fillId="0" borderId="0" xfId="0" quotePrefix="1" applyFont="1"/>
    <xf numFmtId="0" fontId="6" fillId="6" borderId="0" xfId="0" applyFont="1" applyFill="1"/>
    <xf numFmtId="0" fontId="8" fillId="6" borderId="0" xfId="0" applyFont="1" applyFill="1"/>
    <xf numFmtId="1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178" fontId="6" fillId="5" borderId="0" xfId="1" applyNumberFormat="1" applyFont="1" applyFill="1"/>
    <xf numFmtId="0" fontId="8" fillId="5" borderId="0" xfId="0" applyFont="1" applyFill="1"/>
    <xf numFmtId="0" fontId="8" fillId="5" borderId="0" xfId="0" applyFont="1" applyFill="1" applyAlignment="1">
      <alignment horizontal="center"/>
    </xf>
    <xf numFmtId="178" fontId="8" fillId="5" borderId="0" xfId="1" applyNumberFormat="1" applyFont="1" applyFill="1" applyAlignment="1">
      <alignment horizontal="center"/>
    </xf>
    <xf numFmtId="0" fontId="4" fillId="0" borderId="0" xfId="0" quotePrefix="1" applyFont="1"/>
    <xf numFmtId="0" fontId="4" fillId="0" borderId="0" xfId="0" applyFont="1"/>
    <xf numFmtId="0" fontId="3" fillId="4" borderId="5" xfId="0" applyFont="1" applyFill="1" applyBorder="1"/>
    <xf numFmtId="178" fontId="8" fillId="5" borderId="0" xfId="1" applyNumberFormat="1" applyFont="1" applyFill="1"/>
    <xf numFmtId="178" fontId="3" fillId="4" borderId="5" xfId="1" applyNumberFormat="1" applyFont="1" applyFill="1" applyBorder="1"/>
    <xf numFmtId="176" fontId="8" fillId="5" borderId="0" xfId="2" applyFont="1" applyFill="1"/>
    <xf numFmtId="176" fontId="8" fillId="5" borderId="0" xfId="2" applyFont="1" applyFill="1" applyAlignment="1">
      <alignment horizontal="center"/>
    </xf>
    <xf numFmtId="176" fontId="3" fillId="4" borderId="5" xfId="2" applyFont="1" applyFill="1" applyBorder="1"/>
    <xf numFmtId="0" fontId="0" fillId="3" borderId="1" xfId="0" applyFill="1" applyBorder="1"/>
    <xf numFmtId="0" fontId="0" fillId="0" borderId="1" xfId="0" applyBorder="1" applyAlignment="1">
      <alignment horizontal="left"/>
    </xf>
    <xf numFmtId="0" fontId="4" fillId="0" borderId="1" xfId="0" applyFont="1" applyBorder="1"/>
    <xf numFmtId="0" fontId="9" fillId="0" borderId="0" xfId="0" applyFont="1"/>
    <xf numFmtId="0" fontId="5" fillId="0" borderId="18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2" fillId="0" borderId="0" xfId="0" applyFont="1"/>
    <xf numFmtId="1" fontId="3" fillId="0" borderId="7" xfId="0" applyNumberFormat="1" applyFont="1" applyBorder="1" applyAlignment="1" applyProtection="1">
      <alignment horizontal="center"/>
      <protection locked="0"/>
    </xf>
    <xf numFmtId="1" fontId="3" fillId="0" borderId="9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4" fillId="4" borderId="2" xfId="0" applyFont="1" applyFill="1" applyBorder="1" applyProtection="1">
      <protection locked="0"/>
    </xf>
    <xf numFmtId="0" fontId="5" fillId="0" borderId="18" xfId="0" applyFont="1" applyBorder="1"/>
    <xf numFmtId="1" fontId="8" fillId="5" borderId="0" xfId="0" applyNumberFormat="1" applyFont="1" applyFill="1" applyAlignment="1">
      <alignment horizontal="center"/>
    </xf>
    <xf numFmtId="0" fontId="6" fillId="0" borderId="0" xfId="0" quotePrefix="1" applyFont="1"/>
    <xf numFmtId="0" fontId="5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7" borderId="1" xfId="0" applyFill="1" applyBorder="1"/>
    <xf numFmtId="0" fontId="4" fillId="0" borderId="6" xfId="4" applyFont="1" applyBorder="1"/>
    <xf numFmtId="0" fontId="22" fillId="3" borderId="3" xfId="0" applyFont="1" applyFill="1" applyBorder="1"/>
    <xf numFmtId="0" fontId="22" fillId="2" borderId="0" xfId="0" applyFont="1" applyFill="1"/>
    <xf numFmtId="14" fontId="4" fillId="0" borderId="8" xfId="0" applyNumberFormat="1" applyFont="1" applyBorder="1"/>
    <xf numFmtId="178" fontId="6" fillId="6" borderId="0" xfId="1" applyNumberFormat="1" applyFont="1" applyFill="1"/>
    <xf numFmtId="178" fontId="8" fillId="6" borderId="0" xfId="1" applyNumberFormat="1" applyFont="1" applyFill="1"/>
    <xf numFmtId="16" fontId="11" fillId="0" borderId="0" xfId="0" quotePrefix="1" applyNumberFormat="1" applyFont="1"/>
    <xf numFmtId="0" fontId="11" fillId="0" borderId="0" xfId="0" quotePrefix="1" applyFont="1"/>
    <xf numFmtId="0" fontId="11" fillId="0" borderId="0" xfId="0" applyFont="1"/>
    <xf numFmtId="0" fontId="6" fillId="0" borderId="0" xfId="0" applyFont="1"/>
    <xf numFmtId="0" fontId="3" fillId="0" borderId="22" xfId="0" applyFont="1" applyBorder="1"/>
    <xf numFmtId="0" fontId="3" fillId="0" borderId="22" xfId="0" quotePrefix="1" applyFont="1" applyBorder="1"/>
    <xf numFmtId="0" fontId="4" fillId="0" borderId="22" xfId="3" applyFont="1" applyBorder="1"/>
    <xf numFmtId="1" fontId="3" fillId="0" borderId="22" xfId="0" applyNumberFormat="1" applyFont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/>
    </xf>
    <xf numFmtId="178" fontId="3" fillId="0" borderId="22" xfId="1" applyNumberFormat="1" applyFont="1" applyBorder="1"/>
    <xf numFmtId="1" fontId="3" fillId="9" borderId="9" xfId="0" applyNumberFormat="1" applyFont="1" applyFill="1" applyBorder="1" applyAlignment="1" applyProtection="1">
      <alignment horizontal="center"/>
      <protection locked="0"/>
    </xf>
    <xf numFmtId="0" fontId="27" fillId="0" borderId="0" xfId="0" applyFont="1"/>
    <xf numFmtId="0" fontId="2" fillId="0" borderId="0" xfId="19" applyFont="1"/>
    <xf numFmtId="0" fontId="2" fillId="0" borderId="0" xfId="12"/>
    <xf numFmtId="0" fontId="22" fillId="0" borderId="0" xfId="0" applyFont="1"/>
    <xf numFmtId="1" fontId="3" fillId="0" borderId="8" xfId="0" applyNumberFormat="1" applyFont="1" applyBorder="1" applyAlignment="1" applyProtection="1">
      <alignment horizontal="center"/>
      <protection locked="0"/>
    </xf>
    <xf numFmtId="1" fontId="3" fillId="0" borderId="23" xfId="0" applyNumberFormat="1" applyFont="1" applyBorder="1" applyAlignment="1" applyProtection="1">
      <alignment horizontal="center"/>
      <protection locked="0"/>
    </xf>
    <xf numFmtId="178" fontId="3" fillId="0" borderId="0" xfId="1" applyNumberFormat="1" applyFont="1" applyBorder="1"/>
    <xf numFmtId="1" fontId="3" fillId="0" borderId="0" xfId="0" applyNumberFormat="1" applyFont="1" applyAlignment="1" applyProtection="1">
      <alignment horizontal="center"/>
      <protection locked="0"/>
    </xf>
    <xf numFmtId="1" fontId="3" fillId="0" borderId="24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1" fontId="3" fillId="10" borderId="9" xfId="0" applyNumberFormat="1" applyFont="1" applyFill="1" applyBorder="1" applyAlignment="1" applyProtection="1">
      <alignment horizontal="center"/>
      <protection locked="0"/>
    </xf>
    <xf numFmtId="0" fontId="28" fillId="0" borderId="0" xfId="0" applyFont="1" applyProtection="1">
      <protection locked="0"/>
    </xf>
    <xf numFmtId="2" fontId="2" fillId="0" borderId="0" xfId="19" applyNumberFormat="1" applyFont="1"/>
    <xf numFmtId="2" fontId="22" fillId="0" borderId="0" xfId="0" applyNumberFormat="1" applyFont="1"/>
    <xf numFmtId="2" fontId="2" fillId="0" borderId="0" xfId="12" applyNumberFormat="1"/>
    <xf numFmtId="2" fontId="22" fillId="0" borderId="0" xfId="2" applyNumberFormat="1" applyFont="1"/>
    <xf numFmtId="0" fontId="3" fillId="0" borderId="4" xfId="0" applyFont="1" applyBorder="1"/>
    <xf numFmtId="1" fontId="3" fillId="0" borderId="25" xfId="0" applyNumberFormat="1" applyFont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3" applyFont="1" applyBorder="1"/>
    <xf numFmtId="0" fontId="3" fillId="0" borderId="26" xfId="0" applyFont="1" applyBorder="1"/>
    <xf numFmtId="0" fontId="29" fillId="0" borderId="0" xfId="0" applyFont="1"/>
    <xf numFmtId="0" fontId="30" fillId="0" borderId="0" xfId="0" applyFont="1"/>
    <xf numFmtId="16" fontId="31" fillId="0" borderId="0" xfId="0" quotePrefix="1" applyNumberFormat="1" applyFont="1"/>
    <xf numFmtId="0" fontId="31" fillId="0" borderId="0" xfId="0" quotePrefix="1" applyFont="1"/>
    <xf numFmtId="1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178" fontId="29" fillId="0" borderId="0" xfId="1" applyNumberFormat="1" applyFont="1"/>
    <xf numFmtId="0" fontId="3" fillId="0" borderId="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49" fontId="2" fillId="0" borderId="0" xfId="19" applyNumberFormat="1" applyFont="1"/>
    <xf numFmtId="0" fontId="2" fillId="0" borderId="0" xfId="19" quotePrefix="1" applyFont="1"/>
    <xf numFmtId="0" fontId="6" fillId="8" borderId="0" xfId="0" applyFont="1" applyFill="1" applyAlignment="1">
      <alignment horizontal="center"/>
    </xf>
    <xf numFmtId="0" fontId="4" fillId="4" borderId="16" xfId="0" applyFont="1" applyFill="1" applyBorder="1" applyAlignment="1" applyProtection="1">
      <alignment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10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3" fontId="10" fillId="0" borderId="20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3" fontId="10" fillId="0" borderId="21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180" fontId="3" fillId="0" borderId="0" xfId="0" applyNumberFormat="1" applyFont="1" applyAlignment="1">
      <alignment horizontal="center"/>
    </xf>
    <xf numFmtId="180" fontId="3" fillId="0" borderId="4" xfId="0" applyNumberFormat="1" applyFont="1" applyBorder="1" applyAlignment="1">
      <alignment horizontal="center"/>
    </xf>
    <xf numFmtId="180" fontId="3" fillId="0" borderId="0" xfId="0" applyNumberFormat="1" applyFont="1"/>
    <xf numFmtId="180" fontId="6" fillId="5" borderId="0" xfId="0" applyNumberFormat="1" applyFont="1" applyFill="1"/>
    <xf numFmtId="180" fontId="8" fillId="5" borderId="0" xfId="0" applyNumberFormat="1" applyFont="1" applyFill="1" applyAlignment="1">
      <alignment horizontal="center"/>
    </xf>
    <xf numFmtId="180" fontId="3" fillId="0" borderId="3" xfId="0" applyNumberFormat="1" applyFont="1" applyBorder="1"/>
    <xf numFmtId="180" fontId="3" fillId="0" borderId="8" xfId="2" applyNumberFormat="1" applyFont="1" applyBorder="1"/>
    <xf numFmtId="180" fontId="29" fillId="0" borderId="0" xfId="0" applyNumberFormat="1" applyFont="1"/>
    <xf numFmtId="180" fontId="3" fillId="0" borderId="0" xfId="2" applyNumberFormat="1" applyFont="1" applyBorder="1"/>
    <xf numFmtId="180" fontId="3" fillId="0" borderId="22" xfId="2" applyNumberFormat="1" applyFont="1" applyBorder="1"/>
    <xf numFmtId="180" fontId="6" fillId="6" borderId="0" xfId="0" applyNumberFormat="1" applyFont="1" applyFill="1"/>
    <xf numFmtId="180" fontId="8" fillId="6" borderId="0" xfId="0" applyNumberFormat="1" applyFont="1" applyFill="1"/>
    <xf numFmtId="182" fontId="3" fillId="0" borderId="8" xfId="2" applyNumberFormat="1" applyFont="1" applyBorder="1"/>
    <xf numFmtId="182" fontId="3" fillId="0" borderId="6" xfId="2" applyNumberFormat="1" applyFont="1" applyBorder="1"/>
    <xf numFmtId="6" fontId="3" fillId="0" borderId="0" xfId="20" applyFont="1" applyAlignment="1">
      <alignment horizontal="center"/>
    </xf>
    <xf numFmtId="6" fontId="3" fillId="0" borderId="19" xfId="20" applyFont="1" applyBorder="1" applyAlignment="1">
      <alignment horizontal="center"/>
    </xf>
    <xf numFmtId="6" fontId="3" fillId="0" borderId="0" xfId="20" applyFont="1" applyAlignment="1">
      <alignment horizontal="right"/>
    </xf>
    <xf numFmtId="6" fontId="6" fillId="5" borderId="0" xfId="20" applyFont="1" applyFill="1" applyAlignment="1"/>
    <xf numFmtId="6" fontId="8" fillId="5" borderId="0" xfId="20" applyFont="1" applyFill="1" applyAlignment="1">
      <alignment horizontal="center"/>
    </xf>
    <xf numFmtId="6" fontId="3" fillId="0" borderId="0" xfId="20" applyFont="1" applyAlignment="1"/>
    <xf numFmtId="6" fontId="3" fillId="0" borderId="3" xfId="20" applyFont="1" applyBorder="1" applyAlignment="1"/>
    <xf numFmtId="6" fontId="3" fillId="0" borderId="8" xfId="20" applyFont="1" applyBorder="1" applyAlignment="1"/>
    <xf numFmtId="6" fontId="29" fillId="0" borderId="0" xfId="20" applyFont="1" applyAlignment="1"/>
    <xf numFmtId="6" fontId="3" fillId="0" borderId="6" xfId="20" applyFont="1" applyBorder="1" applyAlignment="1"/>
    <xf numFmtId="6" fontId="3" fillId="0" borderId="0" xfId="20" applyFont="1" applyBorder="1" applyAlignment="1"/>
    <xf numFmtId="6" fontId="3" fillId="0" borderId="22" xfId="20" applyFont="1" applyBorder="1" applyAlignment="1"/>
    <xf numFmtId="6" fontId="6" fillId="6" borderId="0" xfId="20" applyFont="1" applyFill="1" applyAlignment="1"/>
    <xf numFmtId="6" fontId="8" fillId="6" borderId="0" xfId="20" applyFont="1" applyFill="1" applyAlignment="1"/>
    <xf numFmtId="182" fontId="10" fillId="0" borderId="20" xfId="0" applyNumberFormat="1" applyFont="1" applyBorder="1" applyAlignment="1">
      <alignment horizontal="center" vertical="center"/>
    </xf>
    <xf numFmtId="182" fontId="10" fillId="0" borderId="0" xfId="0" applyNumberFormat="1" applyFont="1" applyAlignment="1">
      <alignment horizontal="center" vertical="center"/>
    </xf>
    <xf numFmtId="182" fontId="10" fillId="0" borderId="13" xfId="0" applyNumberFormat="1" applyFont="1" applyBorder="1" applyAlignment="1">
      <alignment horizontal="center" vertical="center"/>
    </xf>
    <xf numFmtId="182" fontId="10" fillId="0" borderId="21" xfId="0" applyNumberFormat="1" applyFont="1" applyBorder="1" applyAlignment="1">
      <alignment horizontal="center" vertical="center"/>
    </xf>
    <xf numFmtId="182" fontId="10" fillId="0" borderId="14" xfId="0" applyNumberFormat="1" applyFont="1" applyBorder="1" applyAlignment="1">
      <alignment horizontal="center" vertical="center"/>
    </xf>
    <xf numFmtId="182" fontId="10" fillId="0" borderId="15" xfId="0" applyNumberFormat="1" applyFont="1" applyBorder="1" applyAlignment="1">
      <alignment horizontal="center" vertical="center"/>
    </xf>
    <xf numFmtId="0" fontId="33" fillId="0" borderId="0" xfId="0" applyFont="1"/>
  </cellXfs>
  <cellStyles count="21">
    <cellStyle name="Normal 10" xfId="11" xr:uid="{00000000-0005-0000-0000-000003000000}"/>
    <cellStyle name="Normal 11" xfId="13" xr:uid="{00000000-0005-0000-0000-000004000000}"/>
    <cellStyle name="Normal 12" xfId="12" xr:uid="{00000000-0005-0000-0000-000005000000}"/>
    <cellStyle name="Normal 13" xfId="14" xr:uid="{73098887-4B7E-4CA1-BA84-29DAA63DC83B}"/>
    <cellStyle name="Normal 14" xfId="15" xr:uid="{AE9B88F5-D9EB-44EA-A7E2-1B9C7D615F2F}"/>
    <cellStyle name="Normal 15" xfId="17" xr:uid="{2C2F0F71-4637-4DC8-A0D3-BCE3D7D0B8BD}"/>
    <cellStyle name="Normal 16" xfId="18" xr:uid="{B5526167-3A35-48E0-891C-29F60FDF483E}"/>
    <cellStyle name="Normal 17" xfId="19" xr:uid="{1A9A116E-402B-422C-BEA4-5113075A7615}"/>
    <cellStyle name="Normal 2" xfId="3" xr:uid="{00000000-0005-0000-0000-000006000000}"/>
    <cellStyle name="Normal 3" xfId="4" xr:uid="{00000000-0005-0000-0000-000007000000}"/>
    <cellStyle name="Normal 3 2" xfId="16" xr:uid="{8DE6A7FD-5FFD-4E98-89E9-414A14FD072D}"/>
    <cellStyle name="Normal 4" xfId="5" xr:uid="{00000000-0005-0000-0000-000008000000}"/>
    <cellStyle name="Normal 5" xfId="6" xr:uid="{00000000-0005-0000-0000-000009000000}"/>
    <cellStyle name="Normal 6" xfId="7" xr:uid="{00000000-0005-0000-0000-00000A000000}"/>
    <cellStyle name="Normal 7" xfId="8" xr:uid="{00000000-0005-0000-0000-00000B000000}"/>
    <cellStyle name="Normal 8" xfId="9" xr:uid="{00000000-0005-0000-0000-00000C000000}"/>
    <cellStyle name="Normal 9" xfId="10" xr:uid="{00000000-0005-0000-0000-00000D000000}"/>
    <cellStyle name="桁区切り [0.00]" xfId="1" builtinId="3"/>
    <cellStyle name="通貨" xfId="20" builtinId="7"/>
    <cellStyle name="通貨 [0.00]" xfId="2" builtinId="4"/>
    <cellStyle name="標準" xfId="0" builtinId="0"/>
  </cellStyles>
  <dxfs count="0"/>
  <tableStyles count="0" defaultTableStyle="TableStyleMedium2" defaultPivotStyle="PivotStyleLight16"/>
  <colors>
    <mruColors>
      <color rgb="FF12CAF0"/>
      <color rgb="FFF80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1458326</xdr:colOff>
      <xdr:row>117</xdr:row>
      <xdr:rowOff>22677</xdr:rowOff>
    </xdr:from>
    <xdr:ext cx="317634" cy="137160"/>
    <xdr:pic>
      <xdr:nvPicPr>
        <xdr:cNvPr id="8" name="Picture 7">
          <a:extLst>
            <a:ext uri="{FF2B5EF4-FFF2-40B4-BE49-F238E27FC236}">
              <a16:creationId xmlns:a16="http://schemas.microsoft.com/office/drawing/2014/main" id="{B57A8272-27B0-3C4D-8DE6-54B4492F4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87920" y="21087011"/>
          <a:ext cx="137160" cy="317634"/>
        </a:xfrm>
        <a:prstGeom prst="rect">
          <a:avLst/>
        </a:prstGeom>
      </xdr:spPr>
    </xdr:pic>
    <xdr:clientData/>
  </xdr:oneCellAnchor>
  <xdr:twoCellAnchor editAs="oneCell">
    <xdr:from>
      <xdr:col>6</xdr:col>
      <xdr:colOff>1450578</xdr:colOff>
      <xdr:row>17</xdr:row>
      <xdr:rowOff>30238</xdr:rowOff>
    </xdr:from>
    <xdr:to>
      <xdr:col>7</xdr:col>
      <xdr:colOff>307712</xdr:colOff>
      <xdr:row>17</xdr:row>
      <xdr:rowOff>167398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9AF3245-6B70-C84C-8AA0-EFBCF05C3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80172" y="3024287"/>
          <a:ext cx="137160" cy="31763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50</xdr:row>
      <xdr:rowOff>18144</xdr:rowOff>
    </xdr:from>
    <xdr:to>
      <xdr:col>7</xdr:col>
      <xdr:colOff>317634</xdr:colOff>
      <xdr:row>50</xdr:row>
      <xdr:rowOff>155304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44BAC20-A991-3E47-913F-52262A4BC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0094" y="8944907"/>
          <a:ext cx="137160" cy="31763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52</xdr:row>
      <xdr:rowOff>18143</xdr:rowOff>
    </xdr:from>
    <xdr:to>
      <xdr:col>7</xdr:col>
      <xdr:colOff>317634</xdr:colOff>
      <xdr:row>52</xdr:row>
      <xdr:rowOff>155303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BB0DD70-61AF-D34F-8B2D-9660868CB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0094" y="9307763"/>
          <a:ext cx="137160" cy="31763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221</xdr:row>
      <xdr:rowOff>27214</xdr:rowOff>
    </xdr:from>
    <xdr:to>
      <xdr:col>7</xdr:col>
      <xdr:colOff>317634</xdr:colOff>
      <xdr:row>221</xdr:row>
      <xdr:rowOff>165886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851AC15-F7B3-DF45-835B-2B49B269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2330124" y="47961876"/>
          <a:ext cx="138672" cy="31763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223</xdr:row>
      <xdr:rowOff>27214</xdr:rowOff>
    </xdr:from>
    <xdr:to>
      <xdr:col>7</xdr:col>
      <xdr:colOff>317634</xdr:colOff>
      <xdr:row>223</xdr:row>
      <xdr:rowOff>165886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7D921ED-6577-D04B-B4AD-768416337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2330124" y="48324733"/>
          <a:ext cx="138672" cy="31763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58</xdr:row>
      <xdr:rowOff>27214</xdr:rowOff>
    </xdr:from>
    <xdr:to>
      <xdr:col>7</xdr:col>
      <xdr:colOff>317634</xdr:colOff>
      <xdr:row>58</xdr:row>
      <xdr:rowOff>164374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754650C-E0A1-DD47-BDD8-BD47798A9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0094" y="12872834"/>
          <a:ext cx="137160" cy="317634"/>
        </a:xfrm>
        <a:prstGeom prst="rect">
          <a:avLst/>
        </a:prstGeom>
      </xdr:spPr>
    </xdr:pic>
    <xdr:clientData/>
  </xdr:twoCellAnchor>
  <xdr:twoCellAnchor editAs="oneCell">
    <xdr:from>
      <xdr:col>6</xdr:col>
      <xdr:colOff>1458326</xdr:colOff>
      <xdr:row>111</xdr:row>
      <xdr:rowOff>27214</xdr:rowOff>
    </xdr:from>
    <xdr:to>
      <xdr:col>7</xdr:col>
      <xdr:colOff>315460</xdr:colOff>
      <xdr:row>111</xdr:row>
      <xdr:rowOff>164374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D15A10F-C2AC-2946-9C31-A7995A399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87920" y="20002977"/>
          <a:ext cx="137160" cy="317634"/>
        </a:xfrm>
        <a:prstGeom prst="rect">
          <a:avLst/>
        </a:prstGeom>
      </xdr:spPr>
    </xdr:pic>
    <xdr:clientData/>
  </xdr:twoCellAnchor>
  <xdr:oneCellAnchor>
    <xdr:from>
      <xdr:col>6</xdr:col>
      <xdr:colOff>1458326</xdr:colOff>
      <xdr:row>115</xdr:row>
      <xdr:rowOff>27214</xdr:rowOff>
    </xdr:from>
    <xdr:ext cx="317634" cy="137160"/>
    <xdr:pic>
      <xdr:nvPicPr>
        <xdr:cNvPr id="41" name="Picture 40">
          <a:extLst>
            <a:ext uri="{FF2B5EF4-FFF2-40B4-BE49-F238E27FC236}">
              <a16:creationId xmlns:a16="http://schemas.microsoft.com/office/drawing/2014/main" id="{08680A99-EB76-4B44-83E3-02894508D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87920" y="20728691"/>
          <a:ext cx="137160" cy="317634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49</xdr:row>
      <xdr:rowOff>27215</xdr:rowOff>
    </xdr:from>
    <xdr:ext cx="317634" cy="137160"/>
    <xdr:pic>
      <xdr:nvPicPr>
        <xdr:cNvPr id="4" name="Picture 3">
          <a:extLst>
            <a:ext uri="{FF2B5EF4-FFF2-40B4-BE49-F238E27FC236}">
              <a16:creationId xmlns:a16="http://schemas.microsoft.com/office/drawing/2014/main" id="{5E2F4FE0-7B83-9B4B-948C-E7F4754AF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0094" y="8772549"/>
          <a:ext cx="137160" cy="317634"/>
        </a:xfrm>
        <a:prstGeom prst="rect">
          <a:avLst/>
        </a:prstGeom>
      </xdr:spPr>
    </xdr:pic>
    <xdr:clientData/>
  </xdr:oneCellAnchor>
  <xdr:twoCellAnchor editAs="oneCell">
    <xdr:from>
      <xdr:col>7</xdr:col>
      <xdr:colOff>0</xdr:colOff>
      <xdr:row>63</xdr:row>
      <xdr:rowOff>18142</xdr:rowOff>
    </xdr:from>
    <xdr:to>
      <xdr:col>7</xdr:col>
      <xdr:colOff>317634</xdr:colOff>
      <xdr:row>63</xdr:row>
      <xdr:rowOff>155302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F4D2531D-861D-A94A-A019-DA7935E2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0094" y="17326905"/>
          <a:ext cx="137160" cy="31763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64</xdr:row>
      <xdr:rowOff>18142</xdr:rowOff>
    </xdr:from>
    <xdr:to>
      <xdr:col>7</xdr:col>
      <xdr:colOff>317634</xdr:colOff>
      <xdr:row>64</xdr:row>
      <xdr:rowOff>155302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36C90D4-65F3-264E-84DB-00447218E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0094" y="17490191"/>
          <a:ext cx="137160" cy="31763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68</xdr:row>
      <xdr:rowOff>18142</xdr:rowOff>
    </xdr:from>
    <xdr:to>
      <xdr:col>7</xdr:col>
      <xdr:colOff>317634</xdr:colOff>
      <xdr:row>68</xdr:row>
      <xdr:rowOff>155302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19B3745-32E5-CC40-BF1D-E8142A4A9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0094" y="18143334"/>
          <a:ext cx="137160" cy="317634"/>
        </a:xfrm>
        <a:prstGeom prst="rect">
          <a:avLst/>
        </a:prstGeom>
      </xdr:spPr>
    </xdr:pic>
    <xdr:clientData/>
  </xdr:twoCellAnchor>
  <xdr:oneCellAnchor>
    <xdr:from>
      <xdr:col>7</xdr:col>
      <xdr:colOff>0</xdr:colOff>
      <xdr:row>51</xdr:row>
      <xdr:rowOff>27214</xdr:rowOff>
    </xdr:from>
    <xdr:ext cx="317634" cy="137160"/>
    <xdr:pic>
      <xdr:nvPicPr>
        <xdr:cNvPr id="2" name="Picture 1">
          <a:extLst>
            <a:ext uri="{FF2B5EF4-FFF2-40B4-BE49-F238E27FC236}">
              <a16:creationId xmlns:a16="http://schemas.microsoft.com/office/drawing/2014/main" id="{99982840-B588-B840-87E4-6C8C6D033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0094" y="9135406"/>
          <a:ext cx="137160" cy="317634"/>
        </a:xfrm>
        <a:prstGeom prst="rect">
          <a:avLst/>
        </a:prstGeom>
      </xdr:spPr>
    </xdr:pic>
    <xdr:clientData/>
  </xdr:oneCellAnchor>
  <xdr:oneCellAnchor>
    <xdr:from>
      <xdr:col>7</xdr:col>
      <xdr:colOff>9071</xdr:colOff>
      <xdr:row>33</xdr:row>
      <xdr:rowOff>27214</xdr:rowOff>
    </xdr:from>
    <xdr:ext cx="317634" cy="137160"/>
    <xdr:pic>
      <xdr:nvPicPr>
        <xdr:cNvPr id="3" name="Picture 2">
          <a:extLst>
            <a:ext uri="{FF2B5EF4-FFF2-40B4-BE49-F238E27FC236}">
              <a16:creationId xmlns:a16="http://schemas.microsoft.com/office/drawing/2014/main" id="{BB59DE65-5E3E-6A4D-AD18-75C777835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9165" y="5905977"/>
          <a:ext cx="137160" cy="317634"/>
        </a:xfrm>
        <a:prstGeom prst="rect">
          <a:avLst/>
        </a:prstGeom>
      </xdr:spPr>
    </xdr:pic>
    <xdr:clientData/>
  </xdr:oneCellAnchor>
  <xdr:oneCellAnchor>
    <xdr:from>
      <xdr:col>7</xdr:col>
      <xdr:colOff>9071</xdr:colOff>
      <xdr:row>29</xdr:row>
      <xdr:rowOff>27214</xdr:rowOff>
    </xdr:from>
    <xdr:ext cx="317634" cy="137160"/>
    <xdr:pic>
      <xdr:nvPicPr>
        <xdr:cNvPr id="5" name="Picture 4">
          <a:extLst>
            <a:ext uri="{FF2B5EF4-FFF2-40B4-BE49-F238E27FC236}">
              <a16:creationId xmlns:a16="http://schemas.microsoft.com/office/drawing/2014/main" id="{FD175445-5CDE-1F41-B537-33880BD9F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99165" y="5180263"/>
          <a:ext cx="137160" cy="317634"/>
        </a:xfrm>
        <a:prstGeom prst="rect">
          <a:avLst/>
        </a:prstGeom>
      </xdr:spPr>
    </xdr:pic>
    <xdr:clientData/>
  </xdr:oneCellAnchor>
  <xdr:oneCellAnchor>
    <xdr:from>
      <xdr:col>6</xdr:col>
      <xdr:colOff>1458232</xdr:colOff>
      <xdr:row>163</xdr:row>
      <xdr:rowOff>18143</xdr:rowOff>
    </xdr:from>
    <xdr:ext cx="317634" cy="137160"/>
    <xdr:pic>
      <xdr:nvPicPr>
        <xdr:cNvPr id="6" name="Picture 5">
          <a:extLst>
            <a:ext uri="{FF2B5EF4-FFF2-40B4-BE49-F238E27FC236}">
              <a16:creationId xmlns:a16="http://schemas.microsoft.com/office/drawing/2014/main" id="{D2E1C123-717A-814C-9330-60CB5A90B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87826" y="29101620"/>
          <a:ext cx="137160" cy="317634"/>
        </a:xfrm>
        <a:prstGeom prst="rect">
          <a:avLst/>
        </a:prstGeom>
      </xdr:spPr>
    </xdr:pic>
    <xdr:clientData/>
  </xdr:oneCellAnchor>
  <xdr:oneCellAnchor>
    <xdr:from>
      <xdr:col>6</xdr:col>
      <xdr:colOff>1446893</xdr:colOff>
      <xdr:row>130</xdr:row>
      <xdr:rowOff>27215</xdr:rowOff>
    </xdr:from>
    <xdr:ext cx="317634" cy="137160"/>
    <xdr:pic>
      <xdr:nvPicPr>
        <xdr:cNvPr id="17" name="Picture 16">
          <a:extLst>
            <a:ext uri="{FF2B5EF4-FFF2-40B4-BE49-F238E27FC236}">
              <a16:creationId xmlns:a16="http://schemas.microsoft.com/office/drawing/2014/main" id="{DA64BD0B-556D-4E4A-9CAC-A661BEC99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76487" y="23123549"/>
          <a:ext cx="137160" cy="317634"/>
        </a:xfrm>
        <a:prstGeom prst="rect">
          <a:avLst/>
        </a:prstGeom>
      </xdr:spPr>
    </xdr:pic>
    <xdr:clientData/>
  </xdr:oneCellAnchor>
  <xdr:oneCellAnchor>
    <xdr:from>
      <xdr:col>6</xdr:col>
      <xdr:colOff>1446893</xdr:colOff>
      <xdr:row>134</xdr:row>
      <xdr:rowOff>36285</xdr:rowOff>
    </xdr:from>
    <xdr:ext cx="317634" cy="137160"/>
    <xdr:pic>
      <xdr:nvPicPr>
        <xdr:cNvPr id="18" name="Picture 17">
          <a:extLst>
            <a:ext uri="{FF2B5EF4-FFF2-40B4-BE49-F238E27FC236}">
              <a16:creationId xmlns:a16="http://schemas.microsoft.com/office/drawing/2014/main" id="{121B38E6-E68D-4145-AE24-E6AC1296B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76487" y="23858334"/>
          <a:ext cx="137160" cy="317634"/>
        </a:xfrm>
        <a:prstGeom prst="rect">
          <a:avLst/>
        </a:prstGeom>
      </xdr:spPr>
    </xdr:pic>
    <xdr:clientData/>
  </xdr:oneCellAnchor>
  <xdr:oneCellAnchor>
    <xdr:from>
      <xdr:col>6</xdr:col>
      <xdr:colOff>1458232</xdr:colOff>
      <xdr:row>179</xdr:row>
      <xdr:rowOff>18143</xdr:rowOff>
    </xdr:from>
    <xdr:ext cx="317634" cy="137160"/>
    <xdr:pic>
      <xdr:nvPicPr>
        <xdr:cNvPr id="20" name="Picture 19">
          <a:extLst>
            <a:ext uri="{FF2B5EF4-FFF2-40B4-BE49-F238E27FC236}">
              <a16:creationId xmlns:a16="http://schemas.microsoft.com/office/drawing/2014/main" id="{832EFBF4-574B-E14F-A178-482D95E5A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87826" y="33074906"/>
          <a:ext cx="137160" cy="317634"/>
        </a:xfrm>
        <a:prstGeom prst="rect">
          <a:avLst/>
        </a:prstGeom>
      </xdr:spPr>
    </xdr:pic>
    <xdr:clientData/>
  </xdr:oneCellAnchor>
  <xdr:oneCellAnchor>
    <xdr:from>
      <xdr:col>6</xdr:col>
      <xdr:colOff>1458232</xdr:colOff>
      <xdr:row>180</xdr:row>
      <xdr:rowOff>18143</xdr:rowOff>
    </xdr:from>
    <xdr:ext cx="317634" cy="137160"/>
    <xdr:pic>
      <xdr:nvPicPr>
        <xdr:cNvPr id="23" name="Picture 22">
          <a:extLst>
            <a:ext uri="{FF2B5EF4-FFF2-40B4-BE49-F238E27FC236}">
              <a16:creationId xmlns:a16="http://schemas.microsoft.com/office/drawing/2014/main" id="{56C16472-8061-8D43-BD78-D2C472588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387826" y="33238192"/>
          <a:ext cx="137160" cy="31763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ver/Desktop/Order_Forms/WR48%20D1/WR48%20DROP%201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ver/Desktop/Order_Forms/WR51/Drop%203/WR51%20DROP%203%20MA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R48 #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R51 D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zoomScale="115" zoomScaleNormal="115" workbookViewId="0"/>
  </sheetViews>
  <sheetFormatPr defaultColWidth="9.21875" defaultRowHeight="9.5" x14ac:dyDescent="0.15"/>
  <cols>
    <col min="1" max="2" width="1.77734375" style="1" customWidth="1"/>
    <col min="3" max="3" width="3.21875" style="1" customWidth="1"/>
    <col min="4" max="4" width="16.77734375" style="1" customWidth="1"/>
    <col min="5" max="5" width="12.77734375" style="11" customWidth="1"/>
    <col min="6" max="6" width="12.77734375" style="13" customWidth="1"/>
    <col min="7" max="7" width="1.77734375" style="1" customWidth="1"/>
    <col min="8" max="16384" width="9.21875" style="1"/>
  </cols>
  <sheetData>
    <row r="1" spans="1:6" x14ac:dyDescent="0.15">
      <c r="A1" s="1" t="s">
        <v>162</v>
      </c>
    </row>
    <row r="2" spans="1:6" x14ac:dyDescent="0.15">
      <c r="A2" s="1" t="s">
        <v>100</v>
      </c>
    </row>
    <row r="5" spans="1:6" x14ac:dyDescent="0.15">
      <c r="C5" s="36"/>
      <c r="D5" s="36"/>
      <c r="E5" s="42"/>
      <c r="F5" s="44"/>
    </row>
    <row r="6" spans="1:6" x14ac:dyDescent="0.15">
      <c r="C6" s="36" t="s">
        <v>80</v>
      </c>
      <c r="D6" s="36"/>
      <c r="E6" s="38" t="s">
        <v>45</v>
      </c>
      <c r="F6" s="45" t="s">
        <v>114</v>
      </c>
    </row>
    <row r="8" spans="1:6" x14ac:dyDescent="0.15">
      <c r="D8" s="1" t="s">
        <v>91</v>
      </c>
      <c r="E8" s="11">
        <f>SUMIF(merchtype,$D8,'WR52 D1'!X:X)</f>
        <v>0</v>
      </c>
      <c r="F8" s="11">
        <f>SUMIF(merchtype,$D8,'WR52 D1'!Z:Z)</f>
        <v>0</v>
      </c>
    </row>
    <row r="9" spans="1:6" x14ac:dyDescent="0.15">
      <c r="D9" s="1" t="s">
        <v>90</v>
      </c>
      <c r="E9" s="11">
        <f>SUMIF(merchtype,$D9,'WR52 D1'!X:X)</f>
        <v>0</v>
      </c>
      <c r="F9" s="11">
        <f>SUMIF(merchtype,$D9,'WR52 D1'!Z:Z)</f>
        <v>0</v>
      </c>
    </row>
    <row r="10" spans="1:6" x14ac:dyDescent="0.15">
      <c r="D10" s="1" t="s">
        <v>83</v>
      </c>
      <c r="E10" s="11">
        <f>SUMIF(merchtype,$D10,'WR52 D1'!X:X)</f>
        <v>0</v>
      </c>
      <c r="F10" s="11">
        <f>SUMIF(merchtype,$D10,'WR52 D1'!Z:Z)</f>
        <v>0</v>
      </c>
    </row>
    <row r="11" spans="1:6" x14ac:dyDescent="0.15">
      <c r="D11" s="1" t="s">
        <v>33</v>
      </c>
      <c r="E11" s="11">
        <f>SUMIF(merchtype,$D11,'WR52 D1'!X:X)</f>
        <v>0</v>
      </c>
      <c r="F11" s="11">
        <f>SUMIF(merchtype,$D11,'WR52 D1'!Z:Z)</f>
        <v>0</v>
      </c>
    </row>
    <row r="12" spans="1:6" x14ac:dyDescent="0.15">
      <c r="D12" s="1" t="s">
        <v>166</v>
      </c>
      <c r="E12" s="11">
        <f>SUMIF(merchtype,$D12,'WR52 D1'!X:X)</f>
        <v>0</v>
      </c>
      <c r="F12" s="11">
        <f>SUMIF(merchtype,$D12,'WR52 D1'!Z:Z)</f>
        <v>0</v>
      </c>
    </row>
    <row r="13" spans="1:6" x14ac:dyDescent="0.15">
      <c r="D13" s="1" t="s">
        <v>104</v>
      </c>
      <c r="E13" s="11">
        <f>SUMIF(merchtype,$D13,'WR52 D1'!X:X)</f>
        <v>0</v>
      </c>
      <c r="F13" s="11">
        <f>SUMIF(merchtype,$D13,'WR52 D1'!Z:Z)</f>
        <v>0</v>
      </c>
    </row>
    <row r="14" spans="1:6" x14ac:dyDescent="0.15">
      <c r="D14" s="1" t="s">
        <v>84</v>
      </c>
      <c r="E14" s="11">
        <f>SUMIF(merchtype,$D14,'WR52 D1'!X:X)</f>
        <v>0</v>
      </c>
      <c r="F14" s="11">
        <f>SUMIF(merchtype,$D14,'WR52 D1'!Z:Z)</f>
        <v>0</v>
      </c>
    </row>
    <row r="16" spans="1:6" ht="10" thickBot="1" x14ac:dyDescent="0.2">
      <c r="C16" s="41" t="s">
        <v>92</v>
      </c>
      <c r="D16" s="41"/>
      <c r="E16" s="43">
        <f>SUM(E8:E15)</f>
        <v>0</v>
      </c>
      <c r="F16" s="46">
        <f>SUM(F8:F15)</f>
        <v>0</v>
      </c>
    </row>
    <row r="20" spans="3:6" x14ac:dyDescent="0.15">
      <c r="C20" s="36"/>
      <c r="D20" s="36"/>
      <c r="E20" s="42"/>
      <c r="F20" s="44"/>
    </row>
    <row r="21" spans="3:6" x14ac:dyDescent="0.15">
      <c r="C21" s="36" t="s">
        <v>81</v>
      </c>
      <c r="D21" s="36"/>
      <c r="E21" s="38" t="s">
        <v>45</v>
      </c>
      <c r="F21" s="45" t="s">
        <v>114</v>
      </c>
    </row>
    <row r="23" spans="3:6" x14ac:dyDescent="0.15">
      <c r="D23" s="1" t="s">
        <v>94</v>
      </c>
      <c r="E23" s="11">
        <f>SUMIF(brand,$D23,'WR52 D1'!X:X)</f>
        <v>0</v>
      </c>
      <c r="F23" s="11">
        <f>SUMIF(brand,$D23,'WR52 D1'!Z:Z)</f>
        <v>0</v>
      </c>
    </row>
    <row r="24" spans="3:6" x14ac:dyDescent="0.15">
      <c r="D24" s="1" t="s">
        <v>95</v>
      </c>
      <c r="E24" s="11">
        <f>SUMIF(brand,$D24,'WR52 D1'!X:X)</f>
        <v>0</v>
      </c>
      <c r="F24" s="11">
        <f>SUMIF(brand,$D24,'WR52 D1'!Z:Z)</f>
        <v>0</v>
      </c>
    </row>
    <row r="25" spans="3:6" x14ac:dyDescent="0.15">
      <c r="D25" s="1" t="s">
        <v>36</v>
      </c>
      <c r="E25" s="11">
        <f>SUMIF(brand,$D25,'WR52 D1'!X:X)</f>
        <v>0</v>
      </c>
      <c r="F25" s="11">
        <f>SUMIF(brand,$D25,'WR52 D1'!Z:Z)</f>
        <v>0</v>
      </c>
    </row>
    <row r="26" spans="3:6" x14ac:dyDescent="0.15">
      <c r="D26" s="1" t="s">
        <v>85</v>
      </c>
      <c r="E26" s="11">
        <f>SUMIF(brand,$D26,'WR52 D1'!X:X)</f>
        <v>0</v>
      </c>
      <c r="F26" s="11">
        <f>SUMIF(brand,$D26,'WR52 D1'!Z:Z)</f>
        <v>0</v>
      </c>
    </row>
    <row r="28" spans="3:6" ht="10" thickBot="1" x14ac:dyDescent="0.2">
      <c r="C28" s="41" t="s">
        <v>92</v>
      </c>
      <c r="D28" s="41"/>
      <c r="E28" s="43">
        <f>SUM(E23:E27)</f>
        <v>0</v>
      </c>
      <c r="F28" s="46">
        <f>SUM(F23:F27)</f>
        <v>0</v>
      </c>
    </row>
  </sheetData>
  <phoneticPr fontId="32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245"/>
  <sheetViews>
    <sheetView showGridLines="0" tabSelected="1" topLeftCell="L1" zoomScale="140" zoomScaleNormal="140" zoomScaleSheetLayoutView="70" workbookViewId="0">
      <selection activeCell="O11" sqref="O11"/>
    </sheetView>
  </sheetViews>
  <sheetFormatPr defaultColWidth="9.21875" defaultRowHeight="14.25" customHeight="1" outlineLevelCol="1" x14ac:dyDescent="0.15"/>
  <cols>
    <col min="1" max="1" width="1.77734375" style="1" customWidth="1"/>
    <col min="2" max="2" width="15.44140625" style="40" hidden="1" customWidth="1" outlineLevel="1"/>
    <col min="3" max="3" width="12.77734375" style="1" hidden="1" customWidth="1" outlineLevel="1"/>
    <col min="4" max="4" width="12.21875" style="1" hidden="1" customWidth="1" outlineLevel="1"/>
    <col min="5" max="5" width="1.77734375" style="40" customWidth="1" collapsed="1"/>
    <col min="6" max="6" width="11.77734375" style="1" customWidth="1"/>
    <col min="7" max="7" width="28.77734375" style="1" bestFit="1" customWidth="1"/>
    <col min="8" max="8" width="6.77734375" style="3" customWidth="1"/>
    <col min="9" max="9" width="7" style="1" customWidth="1"/>
    <col min="10" max="10" width="16.44140625" style="1" customWidth="1"/>
    <col min="11" max="11" width="30" style="1" customWidth="1" outlineLevel="1"/>
    <col min="12" max="12" width="21.77734375" style="1" customWidth="1" outlineLevel="1"/>
    <col min="13" max="13" width="11.44140625" style="1" customWidth="1" outlineLevel="1"/>
    <col min="14" max="14" width="12.21875" style="1" bestFit="1" customWidth="1" outlineLevel="1"/>
    <col min="15" max="15" width="4.44140625" style="14" bestFit="1" customWidth="1"/>
    <col min="16" max="23" width="4.77734375" style="3" customWidth="1"/>
    <col min="24" max="24" width="12.21875" style="11" customWidth="1"/>
    <col min="25" max="25" width="12.21875" style="132" customWidth="1"/>
    <col min="26" max="26" width="12.21875" style="149" customWidth="1"/>
    <col min="27" max="28" width="1.77734375" style="1" customWidth="1"/>
    <col min="29" max="29" width="12.44140625" style="75" bestFit="1" customWidth="1"/>
    <col min="30" max="16384" width="9.21875" style="1"/>
  </cols>
  <sheetData>
    <row r="1" spans="2:29" ht="14.25" customHeight="1" thickBot="1" x14ac:dyDescent="0.2">
      <c r="B1" s="49" t="s">
        <v>97</v>
      </c>
      <c r="X1" s="3"/>
      <c r="Y1" s="130"/>
      <c r="Z1" s="144"/>
    </row>
    <row r="2" spans="2:29" ht="14.25" customHeight="1" thickBot="1" x14ac:dyDescent="0.2">
      <c r="B2" s="62" t="s">
        <v>853</v>
      </c>
      <c r="C2" s="1" t="s">
        <v>286</v>
      </c>
      <c r="F2" s="7" t="s">
        <v>55</v>
      </c>
      <c r="G2" s="58"/>
      <c r="I2" s="18" t="s">
        <v>87</v>
      </c>
      <c r="J2" s="121"/>
      <c r="K2" s="122"/>
      <c r="L2" s="122"/>
      <c r="M2" s="122"/>
      <c r="N2" s="122"/>
      <c r="O2" s="122"/>
      <c r="P2" s="122"/>
      <c r="Q2" s="123"/>
      <c r="S2" s="59" t="s">
        <v>98</v>
      </c>
      <c r="T2" s="52"/>
      <c r="U2" s="52"/>
      <c r="V2" s="53"/>
      <c r="X2" s="51" t="s">
        <v>99</v>
      </c>
      <c r="Y2" s="131"/>
      <c r="Z2" s="145"/>
    </row>
    <row r="3" spans="2:29" ht="14.25" customHeight="1" thickBot="1" x14ac:dyDescent="0.2">
      <c r="B3" s="63">
        <f>IF(B2="WHSL",9,10)</f>
        <v>10</v>
      </c>
      <c r="F3" s="7" t="s">
        <v>57</v>
      </c>
      <c r="G3" s="58"/>
      <c r="I3" s="7"/>
      <c r="J3" s="121"/>
      <c r="K3" s="122"/>
      <c r="L3" s="122"/>
      <c r="M3" s="122"/>
      <c r="N3" s="122"/>
      <c r="O3" s="122"/>
      <c r="P3" s="122"/>
      <c r="Q3" s="123"/>
      <c r="S3" s="124">
        <f>SUM($X$11:$X$233)</f>
        <v>0</v>
      </c>
      <c r="T3" s="125"/>
      <c r="U3" s="125"/>
      <c r="V3" s="126"/>
      <c r="X3" s="158">
        <f>SUM(Z11:Z233)</f>
        <v>0</v>
      </c>
      <c r="Y3" s="159"/>
      <c r="Z3" s="160"/>
    </row>
    <row r="4" spans="2:29" ht="14.25" customHeight="1" thickBot="1" x14ac:dyDescent="0.2">
      <c r="B4" s="64" t="s">
        <v>96</v>
      </c>
      <c r="F4" s="7" t="s">
        <v>56</v>
      </c>
      <c r="G4" s="119"/>
      <c r="I4" s="7"/>
      <c r="J4" s="121"/>
      <c r="K4" s="122"/>
      <c r="L4" s="122"/>
      <c r="M4" s="122"/>
      <c r="N4" s="122"/>
      <c r="O4" s="122"/>
      <c r="P4" s="122"/>
      <c r="Q4" s="123"/>
      <c r="S4" s="124"/>
      <c r="T4" s="125"/>
      <c r="U4" s="125"/>
      <c r="V4" s="126"/>
      <c r="X4" s="158"/>
      <c r="Y4" s="159"/>
      <c r="Z4" s="160"/>
    </row>
    <row r="5" spans="2:29" ht="14.25" customHeight="1" thickBot="1" x14ac:dyDescent="0.2">
      <c r="B5" s="62" t="s">
        <v>123</v>
      </c>
      <c r="G5" s="120"/>
      <c r="I5" s="7"/>
      <c r="J5" s="121"/>
      <c r="K5" s="122"/>
      <c r="L5" s="122"/>
      <c r="M5" s="122"/>
      <c r="N5" s="122"/>
      <c r="O5" s="122"/>
      <c r="P5" s="122"/>
      <c r="Q5" s="123"/>
      <c r="S5" s="127"/>
      <c r="T5" s="128"/>
      <c r="U5" s="128"/>
      <c r="V5" s="129"/>
      <c r="X5" s="161"/>
      <c r="Y5" s="162"/>
      <c r="Z5" s="163"/>
    </row>
    <row r="6" spans="2:29" ht="14.25" customHeight="1" x14ac:dyDescent="0.2">
      <c r="L6" s="164" t="s">
        <v>854</v>
      </c>
      <c r="Z6" s="146"/>
    </row>
    <row r="7" spans="2:29" ht="14.25" customHeight="1" x14ac:dyDescent="0.15">
      <c r="C7" s="72"/>
      <c r="D7" s="74" t="s">
        <v>150</v>
      </c>
      <c r="F7" s="15"/>
      <c r="G7" s="15"/>
      <c r="H7" s="34"/>
      <c r="I7" s="15"/>
      <c r="J7" s="15"/>
      <c r="K7" s="15"/>
      <c r="L7" s="15"/>
      <c r="M7" s="15"/>
      <c r="N7" s="15"/>
      <c r="O7" s="33"/>
      <c r="P7" s="34"/>
      <c r="Q7" s="34"/>
      <c r="R7" s="34"/>
      <c r="S7" s="34"/>
      <c r="T7" s="34"/>
      <c r="U7" s="34"/>
      <c r="V7" s="34"/>
      <c r="W7" s="34"/>
      <c r="X7" s="35"/>
      <c r="Y7" s="133"/>
      <c r="Z7" s="147"/>
      <c r="AC7" s="94" t="s">
        <v>88</v>
      </c>
    </row>
    <row r="8" spans="2:29" ht="14.25" customHeight="1" x14ac:dyDescent="0.15">
      <c r="B8" s="54" t="s">
        <v>105</v>
      </c>
      <c r="C8" s="72"/>
      <c r="D8" s="74" t="s">
        <v>150</v>
      </c>
      <c r="F8" s="36" t="s">
        <v>487</v>
      </c>
      <c r="G8" s="36"/>
      <c r="H8" s="37"/>
      <c r="I8" s="36"/>
      <c r="J8" s="36"/>
      <c r="K8" s="36"/>
      <c r="L8" s="36"/>
      <c r="M8" s="36"/>
      <c r="N8" s="36"/>
      <c r="O8" s="60"/>
      <c r="P8" s="37"/>
      <c r="Q8" s="37"/>
      <c r="R8" s="37"/>
      <c r="S8" s="37"/>
      <c r="T8" s="37"/>
      <c r="U8" s="37"/>
      <c r="V8" s="37"/>
      <c r="W8" s="37"/>
      <c r="X8" s="38" t="s">
        <v>45</v>
      </c>
      <c r="Y8" s="134" t="s">
        <v>46</v>
      </c>
      <c r="Z8" s="148" t="s">
        <v>47</v>
      </c>
      <c r="AC8" s="75" t="str">
        <f t="shared" ref="AC8:AC21" si="0">IF(OR(G8="",Z8&gt;0),IF($B$1="form codes:",D8,C8&amp;IF(E8="*"," US","")),"")</f>
        <v>X</v>
      </c>
    </row>
    <row r="9" spans="2:29" ht="14.25" customHeight="1" x14ac:dyDescent="0.15">
      <c r="B9" s="40" t="str">
        <f>F9&amp;I9</f>
        <v/>
      </c>
      <c r="C9" s="72"/>
      <c r="D9" s="73" t="s">
        <v>150</v>
      </c>
      <c r="AC9" s="75" t="str">
        <f t="shared" si="0"/>
        <v>X</v>
      </c>
    </row>
    <row r="10" spans="2:29" ht="14" customHeight="1" x14ac:dyDescent="0.15">
      <c r="B10" s="40" t="s">
        <v>837</v>
      </c>
      <c r="C10" s="73" t="s">
        <v>150</v>
      </c>
      <c r="F10" s="8" t="str">
        <f>B10</f>
        <v>Girl : Show Flyers Collection</v>
      </c>
      <c r="G10" s="8"/>
      <c r="H10" s="9"/>
      <c r="I10" s="8"/>
      <c r="J10" s="8"/>
      <c r="K10" s="8"/>
      <c r="L10" s="8"/>
      <c r="M10" s="8"/>
      <c r="N10" s="8"/>
      <c r="O10" s="10" t="s">
        <v>48</v>
      </c>
      <c r="P10" s="9"/>
      <c r="Q10" s="9"/>
      <c r="R10" s="9"/>
      <c r="S10" s="9"/>
      <c r="T10" s="9"/>
      <c r="U10" s="9"/>
      <c r="V10" s="9"/>
      <c r="W10" s="9"/>
      <c r="X10" s="12"/>
      <c r="Y10" s="135"/>
      <c r="Z10" s="150"/>
      <c r="AC10" s="75" t="str">
        <f>IF(OR(G10="",Z10&gt;0),IF($B$1="form codes:",C10,#REF!&amp;IF(E10="*"," US","")),"")</f>
        <v>X</v>
      </c>
    </row>
    <row r="11" spans="2:29" ht="14.25" customHeight="1" x14ac:dyDescent="0.15">
      <c r="B11" s="40" t="str">
        <f t="shared" ref="B11:B21" si="1">F11&amp;I11</f>
        <v>GB5201G033</v>
      </c>
      <c r="C11" s="73" t="s">
        <v>150</v>
      </c>
      <c r="F11" s="23" t="s">
        <v>590</v>
      </c>
      <c r="G11" s="24" t="str">
        <f t="shared" ref="G11:G19" si="2">PROPER(K11)</f>
        <v>Bannerot Show Flyers Deck</v>
      </c>
      <c r="H11" s="21"/>
      <c r="I11" s="20" t="s">
        <v>16</v>
      </c>
      <c r="J11" s="20" t="str">
        <f t="shared" ref="J11:J19" si="3">LEFT(L11,SEARCH(" ",L11)-1)&amp;IF(ISERROR(VLOOKUP(I11,shapes,3,0)),""," "&amp;VLOOKUP(I11,shapes,3,0))</f>
        <v>8.5"</v>
      </c>
      <c r="K11" s="23" t="str">
        <f>VLOOKUP($B11,'sku master'!B:H,5,0)</f>
        <v>BANNEROT SHOW FLYERS DECK</v>
      </c>
      <c r="L11" s="24" t="str">
        <f>VLOOKUP($B11,'sku master'!B:H,7,0)</f>
        <v>8.5" X 32"</v>
      </c>
      <c r="M11" s="24" t="str">
        <f t="array" ref="M11">INDEX('sku master'!$C$1:$C$705,MATCH($F11,'sku master'!$E$1:$E$705,0))</f>
        <v>GIRL</v>
      </c>
      <c r="N11" s="24" t="str">
        <f>VLOOKUP(VLOOKUP($B11,'sku master'!B:D,3,0),merch,2,0)</f>
        <v>DECKS</v>
      </c>
      <c r="O11" s="55"/>
      <c r="P11" s="21"/>
      <c r="Q11" s="21"/>
      <c r="R11" s="21"/>
      <c r="S11" s="21"/>
      <c r="T11" s="21"/>
      <c r="U11" s="21"/>
      <c r="V11" s="21"/>
      <c r="W11" s="21"/>
      <c r="X11" s="26">
        <f t="shared" ref="X11:X19" si="4">SUM(O11:W11)</f>
        <v>0</v>
      </c>
      <c r="Y11" s="142">
        <v>10000</v>
      </c>
      <c r="Z11" s="151">
        <f t="shared" ref="Z11:Z19" si="5">Y11*X11</f>
        <v>0</v>
      </c>
      <c r="AC11" s="75" t="str">
        <f>IF(OR(G11="",Z11&gt;0),IF($B$1="form codes:",C11,#REF!&amp;IF(E11="*"," US","")),"")</f>
        <v/>
      </c>
    </row>
    <row r="12" spans="2:29" ht="14.25" customHeight="1" x14ac:dyDescent="0.15">
      <c r="B12" s="40" t="str">
        <f t="shared" si="1"/>
        <v>GB5201G060</v>
      </c>
      <c r="C12" s="73" t="s">
        <v>150</v>
      </c>
      <c r="F12" s="23" t="s">
        <v>590</v>
      </c>
      <c r="G12" s="24" t="str">
        <f t="shared" si="2"/>
        <v>Bannerot Show Flyers Deck</v>
      </c>
      <c r="H12" s="25"/>
      <c r="I12" s="24" t="s">
        <v>221</v>
      </c>
      <c r="J12" s="24" t="str">
        <f t="shared" si="3"/>
        <v>9"</v>
      </c>
      <c r="K12" s="23" t="str">
        <f>VLOOKUP($B12,'sku master'!B:H,5,0)</f>
        <v>BANNEROT SHOW FLYERS DECK</v>
      </c>
      <c r="L12" s="24" t="str">
        <f>VLOOKUP($B12,'sku master'!B:H,7,0)</f>
        <v>9" X 32.375"-LOVESEAT+</v>
      </c>
      <c r="M12" s="24" t="str">
        <f t="array" ref="M12">INDEX('sku master'!$C$1:$C$705,MATCH($F12,'sku master'!$E$1:$E$705,0))</f>
        <v>GIRL</v>
      </c>
      <c r="N12" s="24" t="str">
        <f>VLOOKUP(VLOOKUP($B12,'sku master'!B:D,3,0),merch,2,0)</f>
        <v>DECKS</v>
      </c>
      <c r="O12" s="56"/>
      <c r="P12" s="25"/>
      <c r="Q12" s="25"/>
      <c r="R12" s="25"/>
      <c r="S12" s="25"/>
      <c r="T12" s="25"/>
      <c r="U12" s="25"/>
      <c r="V12" s="25"/>
      <c r="W12" s="25"/>
      <c r="X12" s="26">
        <f t="shared" si="4"/>
        <v>0</v>
      </c>
      <c r="Y12" s="142">
        <v>10000</v>
      </c>
      <c r="Z12" s="151">
        <f t="shared" si="5"/>
        <v>0</v>
      </c>
      <c r="AC12" s="75" t="str">
        <f>IF(OR(G12="",Z12&gt;0),IF($B$1="form codes:",C12,#REF!&amp;IF(E12="*"," US","")),"")</f>
        <v/>
      </c>
    </row>
    <row r="13" spans="2:29" ht="14.25" customHeight="1" x14ac:dyDescent="0.15">
      <c r="B13" s="40" t="str">
        <f t="shared" si="1"/>
        <v>GB5202G023</v>
      </c>
      <c r="C13" s="73" t="s">
        <v>150</v>
      </c>
      <c r="F13" s="23" t="s">
        <v>594</v>
      </c>
      <c r="G13" s="24" t="str">
        <f t="shared" si="2"/>
        <v>Davis Show Flyers Deck</v>
      </c>
      <c r="H13" s="25"/>
      <c r="I13" s="24" t="s">
        <v>513</v>
      </c>
      <c r="J13" s="24" t="str">
        <f t="shared" si="3"/>
        <v>8.125"</v>
      </c>
      <c r="K13" s="23" t="str">
        <f>VLOOKUP($B13,'sku master'!B:H,5,0)</f>
        <v>DAVIS SHOW FLYERS DECK</v>
      </c>
      <c r="L13" s="24" t="str">
        <f>VLOOKUP($B13,'sku master'!B:H,7,0)</f>
        <v>8.125" X 31.625"</v>
      </c>
      <c r="M13" s="24" t="str">
        <f t="array" ref="M13">INDEX('sku master'!$C$1:$C$705,MATCH($F13,'sku master'!$E$1:$E$705,0))</f>
        <v>GIRL</v>
      </c>
      <c r="N13" s="24" t="str">
        <f>VLOOKUP(VLOOKUP($B13,'sku master'!B:D,3,0),merch,2,0)</f>
        <v>DECKS</v>
      </c>
      <c r="O13" s="56"/>
      <c r="P13" s="25"/>
      <c r="Q13" s="25"/>
      <c r="R13" s="25"/>
      <c r="S13" s="25"/>
      <c r="T13" s="25"/>
      <c r="U13" s="25"/>
      <c r="V13" s="25"/>
      <c r="W13" s="25"/>
      <c r="X13" s="26">
        <f t="shared" si="4"/>
        <v>0</v>
      </c>
      <c r="Y13" s="142">
        <v>10000</v>
      </c>
      <c r="Z13" s="151">
        <f t="shared" si="5"/>
        <v>0</v>
      </c>
      <c r="AC13" s="75" t="str">
        <f>IF(OR(G13="",Z13&gt;0),IF($B$1="form codes:",C13,#REF!&amp;IF(E13="*"," US","")),"")</f>
        <v/>
      </c>
    </row>
    <row r="14" spans="2:29" ht="14.25" customHeight="1" x14ac:dyDescent="0.15">
      <c r="B14" s="40" t="str">
        <f t="shared" ref="B14" si="6">F14&amp;I14</f>
        <v>GB5202G052</v>
      </c>
      <c r="C14" s="73" t="s">
        <v>150</v>
      </c>
      <c r="F14" s="23" t="s">
        <v>594</v>
      </c>
      <c r="G14" s="24" t="str">
        <f t="shared" ref="G14" si="7">PROPER(K14)</f>
        <v>Davis Show Flyers Deck</v>
      </c>
      <c r="H14" s="25"/>
      <c r="I14" s="24" t="s">
        <v>112</v>
      </c>
      <c r="J14" s="24" t="str">
        <f t="shared" ref="J14" si="8">LEFT(L14,SEARCH(" ",L14)-1)&amp;IF(ISERROR(VLOOKUP(I14,shapes,3,0)),""," "&amp;VLOOKUP(I14,shapes,3,0))</f>
        <v>8.25"</v>
      </c>
      <c r="K14" s="23" t="str">
        <f>VLOOKUP($B14,'sku master'!B:H,5,0)</f>
        <v>DAVIS SHOW FLYERS DECK</v>
      </c>
      <c r="L14" s="24" t="str">
        <f>VLOOKUP($B14,'sku master'!B:H,7,0)</f>
        <v>8.25" X 31.875"</v>
      </c>
      <c r="M14" s="24" t="str">
        <f t="array" ref="M14">INDEX('sku master'!$C$1:$C$705,MATCH($F14,'sku master'!$E$1:$E$705,0))</f>
        <v>GIRL</v>
      </c>
      <c r="N14" s="24" t="str">
        <f>VLOOKUP(VLOOKUP($B14,'sku master'!B:D,3,0),merch,2,0)</f>
        <v>DECKS</v>
      </c>
      <c r="O14" s="56"/>
      <c r="P14" s="25"/>
      <c r="Q14" s="25"/>
      <c r="R14" s="25"/>
      <c r="S14" s="25"/>
      <c r="T14" s="25"/>
      <c r="U14" s="25"/>
      <c r="V14" s="25"/>
      <c r="W14" s="25"/>
      <c r="X14" s="26">
        <f t="shared" ref="X14" si="9">SUM(O14:W14)</f>
        <v>0</v>
      </c>
      <c r="Y14" s="142">
        <v>10000</v>
      </c>
      <c r="Z14" s="151">
        <f t="shared" ref="Z14" si="10">Y14*X14</f>
        <v>0</v>
      </c>
      <c r="AC14" s="75" t="str">
        <f>IF(OR(G14="",Z14&gt;0),IF($B$1="form codes:",C14,#REF!&amp;IF(E14="*"," US","")),"")</f>
        <v/>
      </c>
    </row>
    <row r="15" spans="2:29" ht="14.25" customHeight="1" x14ac:dyDescent="0.15">
      <c r="B15" s="40" t="str">
        <f t="shared" si="1"/>
        <v>GB5203G016</v>
      </c>
      <c r="C15" s="73" t="s">
        <v>150</v>
      </c>
      <c r="F15" s="23" t="s">
        <v>598</v>
      </c>
      <c r="G15" s="24" t="str">
        <f t="shared" si="2"/>
        <v>Pacheco Show Flyers Deck</v>
      </c>
      <c r="H15" s="25"/>
      <c r="I15" s="24" t="s">
        <v>25</v>
      </c>
      <c r="J15" s="24" t="str">
        <f t="shared" si="3"/>
        <v>8.375"</v>
      </c>
      <c r="K15" s="23" t="str">
        <f>VLOOKUP($B15,'sku master'!B:H,5,0)</f>
        <v>PACHECO SHOW FLYERS DECK</v>
      </c>
      <c r="L15" s="24" t="str">
        <f>VLOOKUP($B15,'sku master'!B:H,7,0)</f>
        <v>8.375" X 31.75"</v>
      </c>
      <c r="M15" s="24" t="str">
        <f t="array" ref="M15">INDEX('sku master'!$C$1:$C$705,MATCH($F15,'sku master'!$E$1:$E$705,0))</f>
        <v>GIRL</v>
      </c>
      <c r="N15" s="24" t="str">
        <f>VLOOKUP(VLOOKUP($B15,'sku master'!B:D,3,0),merch,2,0)</f>
        <v>DECKS</v>
      </c>
      <c r="O15" s="56"/>
      <c r="P15" s="25"/>
      <c r="Q15" s="25"/>
      <c r="R15" s="25"/>
      <c r="S15" s="25"/>
      <c r="T15" s="25"/>
      <c r="U15" s="25"/>
      <c r="V15" s="25"/>
      <c r="W15" s="25"/>
      <c r="X15" s="26">
        <f t="shared" si="4"/>
        <v>0</v>
      </c>
      <c r="Y15" s="142">
        <v>10000</v>
      </c>
      <c r="Z15" s="151">
        <f t="shared" si="5"/>
        <v>0</v>
      </c>
      <c r="AC15" s="75" t="str">
        <f>IF(OR(G15="",Z15&gt;0),IF($B$1="form codes:",C15,#REF!&amp;IF(E15="*"," US","")),"")</f>
        <v/>
      </c>
    </row>
    <row r="16" spans="2:29" ht="14.25" customHeight="1" x14ac:dyDescent="0.15">
      <c r="B16" s="40" t="str">
        <f t="shared" ref="B16:B17" si="11">F16&amp;I16</f>
        <v>GB5203G053</v>
      </c>
      <c r="C16" s="73" t="s">
        <v>150</v>
      </c>
      <c r="F16" s="23" t="s">
        <v>598</v>
      </c>
      <c r="G16" s="24" t="str">
        <f t="shared" ref="G16:G17" si="12">PROPER(K16)</f>
        <v>Pacheco Show Flyers Deck</v>
      </c>
      <c r="H16" s="25"/>
      <c r="I16" s="24" t="s">
        <v>117</v>
      </c>
      <c r="J16" s="24" t="str">
        <f t="shared" ref="J16:J17" si="13">LEFT(L16,SEARCH(" ",L16)-1)&amp;IF(ISERROR(VLOOKUP(I16,shapes,3,0)),""," "&amp;VLOOKUP(I16,shapes,3,0))</f>
        <v>8.5"</v>
      </c>
      <c r="K16" s="23" t="str">
        <f>VLOOKUP($B16,'sku master'!B:H,5,0)</f>
        <v>PACHECO SHOW FLYERS DECK</v>
      </c>
      <c r="L16" s="24" t="str">
        <f>VLOOKUP($B16,'sku master'!B:H,7,0)</f>
        <v>8.5" X 32"</v>
      </c>
      <c r="M16" s="24" t="str">
        <f t="array" ref="M16">INDEX('sku master'!$C$1:$C$705,MATCH($F16,'sku master'!$E$1:$E$705,0))</f>
        <v>GIRL</v>
      </c>
      <c r="N16" s="24" t="str">
        <f>VLOOKUP(VLOOKUP($B16,'sku master'!B:D,3,0),merch,2,0)</f>
        <v>DECKS</v>
      </c>
      <c r="O16" s="56"/>
      <c r="P16" s="25"/>
      <c r="Q16" s="25"/>
      <c r="R16" s="25"/>
      <c r="S16" s="25"/>
      <c r="T16" s="25"/>
      <c r="U16" s="25"/>
      <c r="V16" s="25"/>
      <c r="W16" s="25"/>
      <c r="X16" s="26">
        <f t="shared" ref="X16:X17" si="14">SUM(O16:W16)</f>
        <v>0</v>
      </c>
      <c r="Y16" s="142">
        <v>10000</v>
      </c>
      <c r="Z16" s="151">
        <f t="shared" ref="Z16:Z17" si="15">Y16*X16</f>
        <v>0</v>
      </c>
      <c r="AC16" s="75" t="str">
        <f>IF(OR(G16="",Z16&gt;0),IF($B$1="form codes:",C16,#REF!&amp;IF(E16="*"," US","")),"")</f>
        <v/>
      </c>
    </row>
    <row r="17" spans="2:29" ht="14.25" customHeight="1" x14ac:dyDescent="0.15">
      <c r="B17" s="40" t="str">
        <f t="shared" si="11"/>
        <v>GB5204G053</v>
      </c>
      <c r="C17" s="73" t="s">
        <v>150</v>
      </c>
      <c r="F17" s="23" t="s">
        <v>602</v>
      </c>
      <c r="G17" s="24" t="str">
        <f t="shared" si="12"/>
        <v>Gass Show Flyers Deck</v>
      </c>
      <c r="H17" s="25"/>
      <c r="I17" s="24" t="s">
        <v>117</v>
      </c>
      <c r="J17" s="24" t="str">
        <f t="shared" si="13"/>
        <v>8.5"</v>
      </c>
      <c r="K17" s="23" t="str">
        <f>VLOOKUP($B17,'sku master'!B:H,5,0)</f>
        <v>GASS SHOW FLYERS DECK</v>
      </c>
      <c r="L17" s="24" t="str">
        <f>VLOOKUP($B17,'sku master'!B:H,7,0)</f>
        <v>8.5" X 32"</v>
      </c>
      <c r="M17" s="24" t="str">
        <f t="array" ref="M17">INDEX('sku master'!$C$1:$C$705,MATCH($F17,'sku master'!$E$1:$E$705,0))</f>
        <v>GIRL</v>
      </c>
      <c r="N17" s="24" t="str">
        <f>VLOOKUP(VLOOKUP($B17,'sku master'!B:D,3,0),merch,2,0)</f>
        <v>DECKS</v>
      </c>
      <c r="O17" s="56"/>
      <c r="P17" s="25"/>
      <c r="Q17" s="25"/>
      <c r="R17" s="25"/>
      <c r="S17" s="25"/>
      <c r="T17" s="25"/>
      <c r="U17" s="25"/>
      <c r="V17" s="25"/>
      <c r="W17" s="25"/>
      <c r="X17" s="26">
        <f t="shared" si="14"/>
        <v>0</v>
      </c>
      <c r="Y17" s="142">
        <v>10000</v>
      </c>
      <c r="Z17" s="151">
        <f t="shared" si="15"/>
        <v>0</v>
      </c>
      <c r="AC17" s="75" t="str">
        <f>IF(OR(G17="",Z17&gt;0),IF($B$1="form codes:",C17,#REF!&amp;IF(E17="*"," US","")),"")</f>
        <v/>
      </c>
    </row>
    <row r="18" spans="2:29" ht="14.25" customHeight="1" x14ac:dyDescent="0.15">
      <c r="B18" s="40" t="str">
        <f t="shared" si="1"/>
        <v>GB5204G080</v>
      </c>
      <c r="C18" s="73" t="s">
        <v>150</v>
      </c>
      <c r="F18" s="23" t="s">
        <v>602</v>
      </c>
      <c r="G18" s="24" t="str">
        <f t="shared" si="2"/>
        <v>Gass Show Flyers Deck</v>
      </c>
      <c r="H18" s="25"/>
      <c r="I18" s="24" t="s">
        <v>263</v>
      </c>
      <c r="J18" s="24" t="str">
        <f t="shared" si="3"/>
        <v>8"</v>
      </c>
      <c r="K18" s="23" t="str">
        <f>VLOOKUP($B18,'sku master'!B:H,5,0)</f>
        <v>GASS SHOW FLYERS DECK</v>
      </c>
      <c r="L18" s="24" t="str">
        <f>VLOOKUP($B18,'sku master'!B:H,7,0)</f>
        <v>8" X 31.88"</v>
      </c>
      <c r="M18" s="24" t="str">
        <f t="array" ref="M18">INDEX('sku master'!$C$1:$C$705,MATCH($F18,'sku master'!$E$1:$E$705,0))</f>
        <v>GIRL</v>
      </c>
      <c r="N18" s="24" t="str">
        <f>VLOOKUP(VLOOKUP($B18,'sku master'!B:D,3,0),merch,2,0)</f>
        <v>DECKS</v>
      </c>
      <c r="O18" s="56"/>
      <c r="P18" s="25"/>
      <c r="Q18" s="25"/>
      <c r="R18" s="25"/>
      <c r="S18" s="25"/>
      <c r="T18" s="25"/>
      <c r="U18" s="25"/>
      <c r="V18" s="25"/>
      <c r="W18" s="25"/>
      <c r="X18" s="26">
        <f t="shared" si="4"/>
        <v>0</v>
      </c>
      <c r="Y18" s="142">
        <v>10000</v>
      </c>
      <c r="Z18" s="151">
        <f t="shared" si="5"/>
        <v>0</v>
      </c>
      <c r="AC18" s="75" t="str">
        <f>IF(OR(G18="",Z18&gt;0),IF($B$1="form codes:",C18,#REF!&amp;IF(E18="*"," US","")),"")</f>
        <v/>
      </c>
    </row>
    <row r="19" spans="2:29" ht="14.25" customHeight="1" x14ac:dyDescent="0.15">
      <c r="B19" s="40" t="str">
        <f t="shared" si="1"/>
        <v>GB5205G045</v>
      </c>
      <c r="C19" s="73" t="s">
        <v>150</v>
      </c>
      <c r="F19" s="23" t="s">
        <v>606</v>
      </c>
      <c r="G19" s="24" t="str">
        <f t="shared" si="2"/>
        <v>Geering Show Flyers Deck</v>
      </c>
      <c r="H19" s="25"/>
      <c r="I19" s="24" t="s">
        <v>116</v>
      </c>
      <c r="J19" s="24" t="str">
        <f t="shared" si="3"/>
        <v>8"</v>
      </c>
      <c r="K19" s="23" t="str">
        <f>VLOOKUP($B19,'sku master'!B:H,5,0)</f>
        <v>GEERING SHOW FLYERS DECK</v>
      </c>
      <c r="L19" s="24" t="str">
        <f>VLOOKUP($B19,'sku master'!B:H,7,0)</f>
        <v>8" X 31.5"</v>
      </c>
      <c r="M19" s="24" t="str">
        <f t="array" ref="M19">INDEX('sku master'!$C$1:$C$705,MATCH($F19,'sku master'!$E$1:$E$705,0))</f>
        <v>GIRL</v>
      </c>
      <c r="N19" s="24" t="str">
        <f>VLOOKUP(VLOOKUP($B19,'sku master'!B:D,3,0),merch,2,0)</f>
        <v>DECKS</v>
      </c>
      <c r="O19" s="56"/>
      <c r="P19" s="25"/>
      <c r="Q19" s="25"/>
      <c r="R19" s="25"/>
      <c r="S19" s="25"/>
      <c r="T19" s="25"/>
      <c r="U19" s="25"/>
      <c r="V19" s="25"/>
      <c r="W19" s="25"/>
      <c r="X19" s="26">
        <f t="shared" si="4"/>
        <v>0</v>
      </c>
      <c r="Y19" s="142">
        <v>10000</v>
      </c>
      <c r="Z19" s="151">
        <f t="shared" si="5"/>
        <v>0</v>
      </c>
      <c r="AC19" s="75" t="str">
        <f>IF(OR(G19="",Z19&gt;0),IF($B$1="form codes:",C19,#REF!&amp;IF(E19="*"," US","")),"")</f>
        <v/>
      </c>
    </row>
    <row r="20" spans="2:29" ht="14.25" customHeight="1" x14ac:dyDescent="0.15">
      <c r="B20" s="40" t="str">
        <f t="shared" ref="B20" si="16">F20&amp;I20</f>
        <v>GB5205G052</v>
      </c>
      <c r="C20" s="73" t="s">
        <v>150</v>
      </c>
      <c r="F20" s="23" t="s">
        <v>606</v>
      </c>
      <c r="G20" s="24" t="str">
        <f t="shared" ref="G20" si="17">PROPER(K20)</f>
        <v>Geering Show Flyers Deck</v>
      </c>
      <c r="H20" s="25"/>
      <c r="I20" s="24" t="s">
        <v>112</v>
      </c>
      <c r="J20" s="24" t="str">
        <f t="shared" ref="J20" si="18">LEFT(L20,SEARCH(" ",L20)-1)&amp;IF(ISERROR(VLOOKUP(I20,shapes,3,0)),""," "&amp;VLOOKUP(I20,shapes,3,0))</f>
        <v>8.25"</v>
      </c>
      <c r="K20" s="23" t="str">
        <f>VLOOKUP($B20,'sku master'!B:H,5,0)</f>
        <v>GEERING SHOW FLYERS DECK</v>
      </c>
      <c r="L20" s="24" t="str">
        <f>VLOOKUP($B20,'sku master'!B:H,7,0)</f>
        <v>8.25" X 31.875"</v>
      </c>
      <c r="M20" s="24" t="str">
        <f t="array" ref="M20">INDEX('sku master'!$C$1:$C$705,MATCH($F20,'sku master'!$E$1:$E$705,0))</f>
        <v>GIRL</v>
      </c>
      <c r="N20" s="24" t="str">
        <f>VLOOKUP(VLOOKUP($B20,'sku master'!B:D,3,0),merch,2,0)</f>
        <v>DECKS</v>
      </c>
      <c r="O20" s="56"/>
      <c r="P20" s="25"/>
      <c r="Q20" s="25"/>
      <c r="R20" s="25"/>
      <c r="S20" s="25"/>
      <c r="T20" s="25"/>
      <c r="U20" s="25"/>
      <c r="V20" s="25"/>
      <c r="W20" s="25"/>
      <c r="X20" s="26">
        <f t="shared" ref="X20" si="19">SUM(O20:W20)</f>
        <v>0</v>
      </c>
      <c r="Y20" s="142">
        <v>10000</v>
      </c>
      <c r="Z20" s="151">
        <f t="shared" ref="Z20" si="20">Y20*X20</f>
        <v>0</v>
      </c>
      <c r="AC20" s="75" t="str">
        <f>IF(OR(G20="",Z20&gt;0),IF($B$1="form codes:",C20,#REF!&amp;IF(E20="*"," US","")),"")</f>
        <v/>
      </c>
    </row>
    <row r="21" spans="2:29" ht="14.25" customHeight="1" x14ac:dyDescent="0.15">
      <c r="B21" s="40" t="str">
        <f t="shared" si="1"/>
        <v/>
      </c>
      <c r="C21" s="72"/>
      <c r="D21" s="73" t="s">
        <v>150</v>
      </c>
      <c r="AC21" s="75" t="str">
        <f t="shared" si="0"/>
        <v>X</v>
      </c>
    </row>
    <row r="22" spans="2:29" ht="14.25" customHeight="1" x14ac:dyDescent="0.15">
      <c r="B22" s="40" t="str">
        <f>B10&amp;" Soft Goods"</f>
        <v>Girl : Show Flyers Collection Soft Goods</v>
      </c>
      <c r="C22" s="72"/>
      <c r="D22" s="73" t="s">
        <v>150</v>
      </c>
      <c r="F22" s="8" t="str">
        <f>B22</f>
        <v>Girl : Show Flyers Collection Soft Goods</v>
      </c>
      <c r="G22" s="8"/>
      <c r="H22" s="9"/>
      <c r="I22" s="8"/>
      <c r="J22" s="8"/>
      <c r="K22" s="8"/>
      <c r="L22" s="8"/>
      <c r="M22" s="8"/>
      <c r="N22" s="8"/>
      <c r="O22" s="10" t="s">
        <v>50</v>
      </c>
      <c r="P22" s="10" t="s">
        <v>51</v>
      </c>
      <c r="Q22" s="10" t="s">
        <v>52</v>
      </c>
      <c r="R22" s="10" t="s">
        <v>53</v>
      </c>
      <c r="S22" s="10" t="s">
        <v>106</v>
      </c>
      <c r="T22" s="9"/>
      <c r="U22" s="9"/>
      <c r="V22" s="9"/>
      <c r="W22" s="9"/>
      <c r="X22" s="12"/>
      <c r="Y22" s="135"/>
      <c r="Z22" s="150"/>
      <c r="AC22" s="75" t="str">
        <f t="shared" ref="AC22:AC44" si="21">IF(OR(G22="",Z22&gt;0),IF($B$1="form codes:",D22,C22&amp;IF(E22="*"," US","")),"")</f>
        <v>X</v>
      </c>
    </row>
    <row r="23" spans="2:29" ht="14.25" customHeight="1" x14ac:dyDescent="0.15">
      <c r="B23" s="40" t="str">
        <f t="shared" ref="B23:B27" si="22">F23&amp;I23</f>
        <v>GSW127110010</v>
      </c>
      <c r="C23" s="72"/>
      <c r="D23" s="73" t="s">
        <v>150</v>
      </c>
      <c r="E23" s="40" t="s">
        <v>86</v>
      </c>
      <c r="F23" s="23" t="s">
        <v>700</v>
      </c>
      <c r="G23" s="24" t="str">
        <f t="shared" ref="G23:G26" si="23">PROPER(K23)</f>
        <v>Show Flyer Hoody</v>
      </c>
      <c r="H23" s="21"/>
      <c r="I23" s="28" t="s">
        <v>331</v>
      </c>
      <c r="J23" s="24" t="str">
        <f t="shared" ref="J23" si="24">PROPER(L23)</f>
        <v>Grey Heather</v>
      </c>
      <c r="K23" s="23" t="str">
        <f>VLOOKUP($B23,'sku master'!B:H,5,0)</f>
        <v>SHOW FLYER HOODY</v>
      </c>
      <c r="L23" s="24" t="str">
        <f>VLOOKUP($B23,'sku master'!B:H,7,0)</f>
        <v>GREY HEATHER</v>
      </c>
      <c r="M23" s="24" t="str">
        <f t="array" ref="M23">INDEX('sku master'!$C$1:$C$705,MATCH($F23,'sku master'!$E$1:$E$705,0))</f>
        <v>GIRL</v>
      </c>
      <c r="N23" s="24" t="str">
        <f>VLOOKUP(VLOOKUP($B23,'sku master'!B:D,3,0),merch,2,0)</f>
        <v>SOFTGOODS</v>
      </c>
      <c r="O23" s="56"/>
      <c r="P23" s="56"/>
      <c r="Q23" s="56"/>
      <c r="R23" s="56"/>
      <c r="S23" s="56"/>
      <c r="T23" s="21"/>
      <c r="U23" s="21"/>
      <c r="V23" s="21"/>
      <c r="W23" s="21"/>
      <c r="X23" s="26">
        <f t="shared" ref="X23" si="25">SUM(O23:W23)</f>
        <v>0</v>
      </c>
      <c r="Y23" s="142">
        <v>15000</v>
      </c>
      <c r="Z23" s="151">
        <f t="shared" ref="Z23" si="26">Y23*X23</f>
        <v>0</v>
      </c>
      <c r="AC23" s="75" t="str">
        <f t="shared" si="21"/>
        <v/>
      </c>
    </row>
    <row r="24" spans="2:29" ht="14.25" customHeight="1" x14ac:dyDescent="0.15">
      <c r="B24" s="40" t="str">
        <f t="shared" ref="B24:B26" si="27">F24&amp;I24</f>
        <v>GSW127110106</v>
      </c>
      <c r="C24" s="72"/>
      <c r="D24" s="73" t="s">
        <v>150</v>
      </c>
      <c r="E24" s="40" t="s">
        <v>86</v>
      </c>
      <c r="F24" s="23" t="s">
        <v>700</v>
      </c>
      <c r="G24" s="24" t="str">
        <f t="shared" si="23"/>
        <v>Show Flyer Hoody</v>
      </c>
      <c r="H24" s="25"/>
      <c r="I24" s="28" t="s">
        <v>707</v>
      </c>
      <c r="J24" s="24" t="str">
        <f t="shared" ref="J24:J26" si="28">PROPER(L24)</f>
        <v>Charcoal Heather</v>
      </c>
      <c r="K24" s="23" t="str">
        <f>VLOOKUP($B24,'sku master'!B:H,5,0)</f>
        <v>SHOW FLYER HOODY</v>
      </c>
      <c r="L24" s="24" t="str">
        <f>VLOOKUP($B24,'sku master'!B:H,7,0)</f>
        <v>CHARCOAL HEATHER</v>
      </c>
      <c r="M24" s="24" t="str">
        <f t="array" ref="M24">INDEX('sku master'!$C$1:$C$705,MATCH($F24,'sku master'!$E$1:$E$705,0))</f>
        <v>GIRL</v>
      </c>
      <c r="N24" s="24" t="str">
        <f>VLOOKUP(VLOOKUP($B24,'sku master'!B:D,3,0),merch,2,0)</f>
        <v>SOFTGOODS</v>
      </c>
      <c r="O24" s="56"/>
      <c r="P24" s="56"/>
      <c r="Q24" s="56"/>
      <c r="R24" s="56"/>
      <c r="S24" s="56"/>
      <c r="T24" s="25"/>
      <c r="U24" s="25"/>
      <c r="V24" s="25"/>
      <c r="W24" s="25"/>
      <c r="X24" s="26">
        <f t="shared" ref="X24:X26" si="29">SUM(O24:W24)</f>
        <v>0</v>
      </c>
      <c r="Y24" s="142">
        <v>15000</v>
      </c>
      <c r="Z24" s="151">
        <f t="shared" ref="Z24:Z26" si="30">Y24*X24</f>
        <v>0</v>
      </c>
      <c r="AC24" s="75" t="str">
        <f t="shared" ref="AC24:AC25" si="31">IF(OR(G24="",Z24&gt;0),IF($B$1="form codes:",D24,C24&amp;IF(E24="*"," US","")),"")</f>
        <v/>
      </c>
    </row>
    <row r="25" spans="2:29" ht="14.25" customHeight="1" x14ac:dyDescent="0.15">
      <c r="B25" s="40" t="str">
        <f t="shared" si="27"/>
        <v>GTS127100001</v>
      </c>
      <c r="C25" s="72"/>
      <c r="D25" s="73" t="s">
        <v>150</v>
      </c>
      <c r="E25" s="40" t="s">
        <v>86</v>
      </c>
      <c r="F25" s="23" t="s">
        <v>785</v>
      </c>
      <c r="G25" s="24" t="str">
        <f t="shared" si="23"/>
        <v>Show Flyer Tee</v>
      </c>
      <c r="H25" s="25"/>
      <c r="I25" s="28" t="s">
        <v>54</v>
      </c>
      <c r="J25" s="24" t="str">
        <f t="shared" si="28"/>
        <v>Black</v>
      </c>
      <c r="K25" s="23" t="str">
        <f>VLOOKUP($B25,'sku master'!B:H,5,0)</f>
        <v>SHOW FLYER TEE</v>
      </c>
      <c r="L25" s="24" t="str">
        <f>VLOOKUP($B25,'sku master'!B:H,7,0)</f>
        <v>BLACK</v>
      </c>
      <c r="M25" s="24" t="str">
        <f t="array" ref="M25">INDEX('sku master'!$C$1:$C$705,MATCH($F25,'sku master'!$E$1:$E$705,0))</f>
        <v>GIRL</v>
      </c>
      <c r="N25" s="24" t="str">
        <f>VLOOKUP(VLOOKUP($B25,'sku master'!B:D,3,0),merch,2,0)</f>
        <v>SOFTGOODS</v>
      </c>
      <c r="O25" s="56"/>
      <c r="P25" s="56"/>
      <c r="Q25" s="56"/>
      <c r="R25" s="56"/>
      <c r="S25" s="56"/>
      <c r="T25" s="25"/>
      <c r="U25" s="25"/>
      <c r="V25" s="25"/>
      <c r="W25" s="25"/>
      <c r="X25" s="26">
        <f t="shared" si="29"/>
        <v>0</v>
      </c>
      <c r="Y25" s="142">
        <v>4800</v>
      </c>
      <c r="Z25" s="151">
        <f t="shared" si="30"/>
        <v>0</v>
      </c>
      <c r="AC25" s="75" t="str">
        <f t="shared" si="31"/>
        <v/>
      </c>
    </row>
    <row r="26" spans="2:29" ht="14.25" customHeight="1" x14ac:dyDescent="0.15">
      <c r="B26" s="40" t="str">
        <f t="shared" si="27"/>
        <v>GTS127100002</v>
      </c>
      <c r="C26" s="72"/>
      <c r="D26" s="73" t="s">
        <v>150</v>
      </c>
      <c r="E26" s="40" t="s">
        <v>86</v>
      </c>
      <c r="F26" s="23" t="s">
        <v>785</v>
      </c>
      <c r="G26" s="24" t="str">
        <f t="shared" si="23"/>
        <v>Show Flyer Tee</v>
      </c>
      <c r="H26" s="25"/>
      <c r="I26" s="28" t="s">
        <v>59</v>
      </c>
      <c r="J26" s="24" t="str">
        <f t="shared" si="28"/>
        <v>White</v>
      </c>
      <c r="K26" s="23" t="str">
        <f>VLOOKUP($B26,'sku master'!B:H,5,0)</f>
        <v>SHOW FLYER TEE</v>
      </c>
      <c r="L26" s="24" t="str">
        <f>VLOOKUP($B26,'sku master'!B:H,7,0)</f>
        <v>WHITE</v>
      </c>
      <c r="M26" s="24" t="str">
        <f t="array" ref="M26">INDEX('sku master'!$C$1:$C$705,MATCH($F26,'sku master'!$E$1:$E$705,0))</f>
        <v>GIRL</v>
      </c>
      <c r="N26" s="24" t="str">
        <f>VLOOKUP(VLOOKUP($B26,'sku master'!B:D,3,0),merch,2,0)</f>
        <v>SOFTGOODS</v>
      </c>
      <c r="O26" s="56"/>
      <c r="P26" s="56"/>
      <c r="Q26" s="56"/>
      <c r="R26" s="56"/>
      <c r="S26" s="56"/>
      <c r="T26" s="25"/>
      <c r="U26" s="25"/>
      <c r="V26" s="25"/>
      <c r="W26" s="25"/>
      <c r="X26" s="26">
        <f t="shared" si="29"/>
        <v>0</v>
      </c>
      <c r="Y26" s="142">
        <v>4800</v>
      </c>
      <c r="Z26" s="151">
        <f t="shared" si="30"/>
        <v>0</v>
      </c>
      <c r="AC26" s="75" t="str">
        <f>IF(OR(G26="",Z26&gt;0),IF($B$1="form codes:",D26,C26&amp;IF(E26="*"," US","")),"")</f>
        <v/>
      </c>
    </row>
    <row r="27" spans="2:29" ht="13.75" customHeight="1" x14ac:dyDescent="0.15">
      <c r="B27" s="40" t="str">
        <f t="shared" si="22"/>
        <v/>
      </c>
      <c r="C27" s="72"/>
      <c r="D27" s="73" t="s">
        <v>150</v>
      </c>
      <c r="AC27" s="75" t="str">
        <f t="shared" si="21"/>
        <v>X</v>
      </c>
    </row>
    <row r="28" spans="2:29" ht="14.25" customHeight="1" x14ac:dyDescent="0.15">
      <c r="B28" s="40" t="s">
        <v>529</v>
      </c>
      <c r="C28" s="73" t="s">
        <v>150</v>
      </c>
      <c r="F28" s="8" t="str">
        <f>B28</f>
        <v>Girl : 93 TIL "Stripes" Collection</v>
      </c>
      <c r="G28" s="8"/>
      <c r="H28" s="9"/>
      <c r="I28" s="8"/>
      <c r="J28" s="8"/>
      <c r="K28" s="8"/>
      <c r="L28" s="8"/>
      <c r="M28" s="8"/>
      <c r="N28" s="8"/>
      <c r="O28" s="10" t="s">
        <v>48</v>
      </c>
      <c r="P28" s="9"/>
      <c r="Q28" s="9"/>
      <c r="R28" s="9"/>
      <c r="S28" s="9"/>
      <c r="T28" s="9"/>
      <c r="U28" s="9"/>
      <c r="V28" s="9"/>
      <c r="W28" s="9"/>
      <c r="X28" s="12"/>
      <c r="Y28" s="135"/>
      <c r="Z28" s="150"/>
      <c r="AC28" s="75" t="str">
        <f>IF(OR(G28="",Z28&gt;0),IF($B$1="form codes:",C28,#REF!&amp;IF(E28="*"," US","")),"")</f>
        <v>X</v>
      </c>
    </row>
    <row r="29" spans="2:29" ht="14.25" customHeight="1" x14ac:dyDescent="0.15">
      <c r="B29" s="40" t="str">
        <f t="shared" ref="B29:B37" si="32">F29&amp;I29</f>
        <v>GB5206G052</v>
      </c>
      <c r="C29" s="73" t="s">
        <v>150</v>
      </c>
      <c r="F29" s="78" t="s">
        <v>610</v>
      </c>
      <c r="G29" s="99" t="str">
        <f t="shared" ref="G29:G36" si="33">PROPER(K29)</f>
        <v>Davis 93 Til Deck</v>
      </c>
      <c r="H29" s="52"/>
      <c r="I29" s="77" t="s">
        <v>112</v>
      </c>
      <c r="J29" s="99" t="str">
        <f t="shared" ref="J29:J36" si="34">LEFT(L29,SEARCH(" ",L29)-1)&amp;IF(ISERROR(VLOOKUP(I29,shapes,3,0)),""," "&amp;VLOOKUP(I29,shapes,3,0))</f>
        <v>8.25"</v>
      </c>
      <c r="K29" s="78" t="str">
        <f>VLOOKUP($B29,'sku master'!B:H,5,0)</f>
        <v>DAVIS 93 TIL DECK</v>
      </c>
      <c r="L29" s="76" t="str">
        <f>VLOOKUP($B29,'sku master'!B:H,7,0)</f>
        <v>8.25" X 31.875"</v>
      </c>
      <c r="M29" s="76" t="str">
        <f t="array" ref="M29">INDEX('sku master'!$C$1:$C$705,MATCH($F29,'sku master'!$E$1:$E$705,0))</f>
        <v>GIRL</v>
      </c>
      <c r="N29" s="76" t="str">
        <f>VLOOKUP(VLOOKUP($B29,'sku master'!B:D,3,0),merch,2,0)</f>
        <v>DECKS</v>
      </c>
      <c r="O29" s="100"/>
      <c r="P29" s="52"/>
      <c r="Q29" s="52"/>
      <c r="R29" s="52"/>
      <c r="S29" s="52"/>
      <c r="T29" s="52"/>
      <c r="U29" s="52"/>
      <c r="V29" s="52"/>
      <c r="W29" s="52"/>
      <c r="X29" s="81">
        <f t="shared" ref="X29:X36" si="35">SUM(O29:W29)</f>
        <v>0</v>
      </c>
      <c r="Y29" s="142">
        <v>10000</v>
      </c>
      <c r="Z29" s="151">
        <f t="shared" ref="Z29:Z36" si="36">Y29*X29</f>
        <v>0</v>
      </c>
      <c r="AC29" s="75" t="str">
        <f>IF(OR(G29="",Z29&gt;0),IF($B$1="form codes:",C29,#REF!&amp;IF(E29="*"," US","")),"")</f>
        <v/>
      </c>
    </row>
    <row r="30" spans="2:29" ht="14.25" customHeight="1" x14ac:dyDescent="0.15">
      <c r="B30" s="40" t="str">
        <f t="shared" si="32"/>
        <v>GB5206G096</v>
      </c>
      <c r="C30" s="73" t="s">
        <v>150</v>
      </c>
      <c r="F30" s="23" t="s">
        <v>610</v>
      </c>
      <c r="G30" s="24" t="str">
        <f t="shared" si="33"/>
        <v>Davis 93 Til Deck</v>
      </c>
      <c r="H30" s="25"/>
      <c r="I30" s="28" t="s">
        <v>154</v>
      </c>
      <c r="J30" s="24" t="str">
        <f t="shared" si="34"/>
        <v>8.5"</v>
      </c>
      <c r="K30" s="23" t="str">
        <f>VLOOKUP($B30,'sku master'!B:H,5,0)</f>
        <v>DAVIS 93 TIL DECK</v>
      </c>
      <c r="L30" s="24" t="str">
        <f>VLOOKUP($B30,'sku master'!B:H,7,0)</f>
        <v>8.5" X 31.875"</v>
      </c>
      <c r="M30" s="24" t="str">
        <f t="array" ref="M30">INDEX('sku master'!$C$1:$C$705,MATCH($F30,'sku master'!$E$1:$E$705,0))</f>
        <v>GIRL</v>
      </c>
      <c r="N30" s="24" t="str">
        <f>VLOOKUP(VLOOKUP($B30,'sku master'!B:D,3,0),merch,2,0)</f>
        <v>DECKS</v>
      </c>
      <c r="O30" s="56"/>
      <c r="P30" s="25"/>
      <c r="Q30" s="25"/>
      <c r="R30" s="25"/>
      <c r="S30" s="25"/>
      <c r="T30" s="25"/>
      <c r="U30" s="25"/>
      <c r="V30" s="25"/>
      <c r="W30" s="25"/>
      <c r="X30" s="26">
        <f t="shared" si="35"/>
        <v>0</v>
      </c>
      <c r="Y30" s="142">
        <v>10000</v>
      </c>
      <c r="Z30" s="151">
        <f t="shared" si="36"/>
        <v>0</v>
      </c>
      <c r="AC30" s="75" t="str">
        <f>IF(OR(G30="",Z30&gt;0),IF($B$1="form codes:",C30,#REF!&amp;IF(E30="*"," US","")),"")</f>
        <v/>
      </c>
    </row>
    <row r="31" spans="2:29" ht="14.25" customHeight="1" x14ac:dyDescent="0.15">
      <c r="B31" s="40" t="str">
        <f t="shared" si="32"/>
        <v>GB5207G023</v>
      </c>
      <c r="C31" s="73" t="s">
        <v>150</v>
      </c>
      <c r="F31" s="23" t="s">
        <v>614</v>
      </c>
      <c r="G31" s="24" t="str">
        <f t="shared" si="33"/>
        <v>Kennedy 93 Til Deck</v>
      </c>
      <c r="H31" s="25"/>
      <c r="I31" s="28" t="s">
        <v>513</v>
      </c>
      <c r="J31" s="24" t="str">
        <f t="shared" si="34"/>
        <v>8.125"</v>
      </c>
      <c r="K31" s="23" t="str">
        <f>VLOOKUP($B31,'sku master'!B:H,5,0)</f>
        <v>KENNEDY 93 TIL DECK</v>
      </c>
      <c r="L31" s="24" t="str">
        <f>VLOOKUP($B31,'sku master'!B:H,7,0)</f>
        <v>8.125" X 31.625"</v>
      </c>
      <c r="M31" s="24" t="str">
        <f t="array" ref="M31">INDEX('sku master'!$C$1:$C$705,MATCH($F31,'sku master'!$E$1:$E$705,0))</f>
        <v>GIRL</v>
      </c>
      <c r="N31" s="24" t="str">
        <f>VLOOKUP(VLOOKUP($B31,'sku master'!B:D,3,0),merch,2,0)</f>
        <v>DECKS</v>
      </c>
      <c r="O31" s="56"/>
      <c r="P31" s="25"/>
      <c r="Q31" s="25"/>
      <c r="R31" s="25"/>
      <c r="S31" s="25"/>
      <c r="T31" s="25"/>
      <c r="U31" s="25"/>
      <c r="V31" s="25"/>
      <c r="W31" s="25"/>
      <c r="X31" s="26">
        <f t="shared" si="35"/>
        <v>0</v>
      </c>
      <c r="Y31" s="142">
        <v>10000</v>
      </c>
      <c r="Z31" s="151">
        <f t="shared" si="36"/>
        <v>0</v>
      </c>
      <c r="AC31" s="75" t="str">
        <f>IF(OR(G31="",Z31&gt;0),IF($B$1="form codes:",C31,#REF!&amp;IF(E31="*"," US","")),"")</f>
        <v/>
      </c>
    </row>
    <row r="32" spans="2:29" ht="14.25" customHeight="1" x14ac:dyDescent="0.15">
      <c r="B32" s="40" t="str">
        <f t="shared" ref="B32:B33" si="37">F32&amp;I32</f>
        <v>GB5207G039</v>
      </c>
      <c r="C32" s="73" t="s">
        <v>150</v>
      </c>
      <c r="F32" s="23" t="s">
        <v>614</v>
      </c>
      <c r="G32" s="24" t="str">
        <f t="shared" ref="G32:G33" si="38">PROPER(K32)</f>
        <v>Kennedy 93 Til Deck</v>
      </c>
      <c r="H32" s="25"/>
      <c r="I32" s="28" t="s">
        <v>521</v>
      </c>
      <c r="J32" s="24" t="str">
        <f t="shared" ref="J32:J33" si="39">LEFT(L32,SEARCH(" ",L32)-1)&amp;IF(ISERROR(VLOOKUP(I32,shapes,3,0)),""," "&amp;VLOOKUP(I32,shapes,3,0))</f>
        <v>8.5"</v>
      </c>
      <c r="K32" s="23" t="str">
        <f>VLOOKUP($B32,'sku master'!B:H,5,0)</f>
        <v>KENNEDY 93 TIL DECK</v>
      </c>
      <c r="L32" s="24" t="str">
        <f>VLOOKUP($B32,'sku master'!B:H,7,0)</f>
        <v>8.5" X 31.75"</v>
      </c>
      <c r="M32" s="24" t="str">
        <f t="array" ref="M32">INDEX('sku master'!$C$1:$C$705,MATCH($F32,'sku master'!$E$1:$E$705,0))</f>
        <v>GIRL</v>
      </c>
      <c r="N32" s="24" t="str">
        <f>VLOOKUP(VLOOKUP($B32,'sku master'!B:D,3,0),merch,2,0)</f>
        <v>DECKS</v>
      </c>
      <c r="O32" s="56"/>
      <c r="P32" s="25"/>
      <c r="Q32" s="25"/>
      <c r="R32" s="25"/>
      <c r="S32" s="25"/>
      <c r="T32" s="25"/>
      <c r="U32" s="25"/>
      <c r="V32" s="25"/>
      <c r="W32" s="25"/>
      <c r="X32" s="26">
        <f t="shared" ref="X32:X33" si="40">SUM(O32:W32)</f>
        <v>0</v>
      </c>
      <c r="Y32" s="142">
        <v>10000</v>
      </c>
      <c r="Z32" s="151">
        <f t="shared" ref="Z32:Z33" si="41">Y32*X32</f>
        <v>0</v>
      </c>
      <c r="AC32" s="75" t="str">
        <f>IF(OR(G32="",Z32&gt;0),IF($B$1="form codes:",C32,#REF!&amp;IF(E32="*"," US","")),"")</f>
        <v/>
      </c>
    </row>
    <row r="33" spans="2:29" ht="14.25" customHeight="1" x14ac:dyDescent="0.15">
      <c r="B33" s="40" t="str">
        <f t="shared" si="37"/>
        <v>GB5208G018</v>
      </c>
      <c r="C33" s="73" t="s">
        <v>150</v>
      </c>
      <c r="F33" s="23" t="s">
        <v>618</v>
      </c>
      <c r="G33" s="24" t="str">
        <f t="shared" si="38"/>
        <v>Lil Dre 93 Til Deck</v>
      </c>
      <c r="H33" s="25"/>
      <c r="I33" s="28" t="s">
        <v>300</v>
      </c>
      <c r="J33" s="24" t="str">
        <f t="shared" si="39"/>
        <v>8"</v>
      </c>
      <c r="K33" s="23" t="str">
        <f>VLOOKUP($B33,'sku master'!B:H,5,0)</f>
        <v>LIL DRE 93 TIL DECK</v>
      </c>
      <c r="L33" s="24" t="str">
        <f>VLOOKUP($B33,'sku master'!B:H,7,0)</f>
        <v>8" X 31.5"</v>
      </c>
      <c r="M33" s="24" t="str">
        <f t="array" ref="M33">INDEX('sku master'!$C$1:$C$705,MATCH($F33,'sku master'!$E$1:$E$705,0))</f>
        <v>GIRL</v>
      </c>
      <c r="N33" s="24" t="str">
        <f>VLOOKUP(VLOOKUP($B33,'sku master'!B:D,3,0),merch,2,0)</f>
        <v>DECKS</v>
      </c>
      <c r="O33" s="56"/>
      <c r="P33" s="25"/>
      <c r="Q33" s="25"/>
      <c r="R33" s="25"/>
      <c r="S33" s="25"/>
      <c r="T33" s="25"/>
      <c r="U33" s="25"/>
      <c r="V33" s="25"/>
      <c r="W33" s="25"/>
      <c r="X33" s="26">
        <f t="shared" si="40"/>
        <v>0</v>
      </c>
      <c r="Y33" s="142">
        <v>10000</v>
      </c>
      <c r="Z33" s="151">
        <f t="shared" si="41"/>
        <v>0</v>
      </c>
      <c r="AC33" s="75" t="str">
        <f>IF(OR(G33="",Z33&gt;0),IF($B$1="form codes:",C33,#REF!&amp;IF(E33="*"," US","")),"")</f>
        <v/>
      </c>
    </row>
    <row r="34" spans="2:29" ht="14.25" customHeight="1" x14ac:dyDescent="0.15">
      <c r="B34" s="40" t="str">
        <f t="shared" ref="B34:B35" si="42">F34&amp;I34</f>
        <v>GB5208G069</v>
      </c>
      <c r="C34" s="73" t="s">
        <v>150</v>
      </c>
      <c r="F34" s="23" t="s">
        <v>618</v>
      </c>
      <c r="G34" s="24" t="str">
        <f t="shared" ref="G34:G35" si="43">PROPER(K34)</f>
        <v>Lil Dre 93 Til Deck</v>
      </c>
      <c r="H34" s="25"/>
      <c r="I34" s="28" t="s">
        <v>151</v>
      </c>
      <c r="J34" s="24" t="str">
        <f t="shared" ref="J34:J35" si="44">LEFT(L34,SEARCH(" ",L34)-1)&amp;IF(ISERROR(VLOOKUP(I34,shapes,3,0)),""," "&amp;VLOOKUP(I34,shapes,3,0))</f>
        <v>8.25"</v>
      </c>
      <c r="K34" s="23" t="str">
        <f>VLOOKUP($B34,'sku master'!B:H,5,0)</f>
        <v>LIL DRE 93 TIL DECK</v>
      </c>
      <c r="L34" s="24" t="str">
        <f>VLOOKUP($B34,'sku master'!B:H,7,0)</f>
        <v>8.25" X 31.875"</v>
      </c>
      <c r="M34" s="24" t="str">
        <f t="array" ref="M34">INDEX('sku master'!$C$1:$C$705,MATCH($F34,'sku master'!$E$1:$E$705,0))</f>
        <v>GIRL</v>
      </c>
      <c r="N34" s="24" t="str">
        <f>VLOOKUP(VLOOKUP($B34,'sku master'!B:D,3,0),merch,2,0)</f>
        <v>DECKS</v>
      </c>
      <c r="O34" s="56"/>
      <c r="P34" s="25"/>
      <c r="Q34" s="25"/>
      <c r="R34" s="25"/>
      <c r="S34" s="25"/>
      <c r="T34" s="25"/>
      <c r="U34" s="25"/>
      <c r="V34" s="25"/>
      <c r="W34" s="25"/>
      <c r="X34" s="26">
        <f t="shared" ref="X34:X35" si="45">SUM(O34:W34)</f>
        <v>0</v>
      </c>
      <c r="Y34" s="142">
        <v>10000</v>
      </c>
      <c r="Z34" s="151">
        <f t="shared" ref="Z34:Z35" si="46">Y34*X34</f>
        <v>0</v>
      </c>
      <c r="AC34" s="75" t="str">
        <f>IF(OR(G34="",Z34&gt;0),IF($B$1="form codes:",C34,#REF!&amp;IF(E34="*"," US","")),"")</f>
        <v/>
      </c>
    </row>
    <row r="35" spans="2:29" ht="14.25" customHeight="1" x14ac:dyDescent="0.15">
      <c r="B35" s="40" t="str">
        <f t="shared" si="42"/>
        <v>GB5209G016</v>
      </c>
      <c r="C35" s="73" t="s">
        <v>150</v>
      </c>
      <c r="F35" s="23" t="s">
        <v>622</v>
      </c>
      <c r="G35" s="24" t="str">
        <f t="shared" si="43"/>
        <v>Brophy 93 Til Deck</v>
      </c>
      <c r="H35" s="25"/>
      <c r="I35" s="28" t="s">
        <v>25</v>
      </c>
      <c r="J35" s="24" t="str">
        <f t="shared" si="44"/>
        <v>8.375"</v>
      </c>
      <c r="K35" s="23" t="str">
        <f>VLOOKUP($B35,'sku master'!B:H,5,0)</f>
        <v>BROPHY 93 TIL DECK</v>
      </c>
      <c r="L35" s="24" t="str">
        <f>VLOOKUP($B35,'sku master'!B:H,7,0)</f>
        <v>8.375" X 31.75"</v>
      </c>
      <c r="M35" s="24" t="str">
        <f t="array" ref="M35">INDEX('sku master'!$C$1:$C$705,MATCH($F35,'sku master'!$E$1:$E$705,0))</f>
        <v>GIRL</v>
      </c>
      <c r="N35" s="24" t="str">
        <f>VLOOKUP(VLOOKUP($B35,'sku master'!B:D,3,0),merch,2,0)</f>
        <v>DECKS</v>
      </c>
      <c r="O35" s="56"/>
      <c r="P35" s="25"/>
      <c r="Q35" s="25"/>
      <c r="R35" s="25"/>
      <c r="S35" s="25"/>
      <c r="T35" s="25"/>
      <c r="U35" s="25"/>
      <c r="V35" s="25"/>
      <c r="W35" s="25"/>
      <c r="X35" s="26">
        <f t="shared" si="45"/>
        <v>0</v>
      </c>
      <c r="Y35" s="142">
        <v>10000</v>
      </c>
      <c r="Z35" s="151">
        <f t="shared" si="46"/>
        <v>0</v>
      </c>
      <c r="AC35" s="75" t="str">
        <f>IF(OR(G35="",Z35&gt;0),IF($B$1="form codes:",C35,#REF!&amp;IF(E35="*"," US","")),"")</f>
        <v/>
      </c>
    </row>
    <row r="36" spans="2:29" ht="14.25" customHeight="1" x14ac:dyDescent="0.15">
      <c r="B36" s="40" t="str">
        <f t="shared" si="32"/>
        <v>GB5209G068</v>
      </c>
      <c r="C36" s="73" t="s">
        <v>150</v>
      </c>
      <c r="F36" s="23" t="s">
        <v>622</v>
      </c>
      <c r="G36" s="24" t="str">
        <f t="shared" si="33"/>
        <v>Brophy 93 Til Deck</v>
      </c>
      <c r="H36" s="25"/>
      <c r="I36" s="28" t="s">
        <v>308</v>
      </c>
      <c r="J36" s="24" t="str">
        <f t="shared" si="34"/>
        <v>8.8"</v>
      </c>
      <c r="K36" s="23" t="str">
        <f>VLOOKUP($B36,'sku master'!B:H,5,0)</f>
        <v>BROPHY 93 TIL DECK</v>
      </c>
      <c r="L36" s="24" t="str">
        <f>VLOOKUP($B36,'sku master'!B:H,7,0)</f>
        <v>8.8" X 32.625"</v>
      </c>
      <c r="M36" s="24" t="str">
        <f t="array" ref="M36">INDEX('sku master'!$C$1:$C$705,MATCH($F36,'sku master'!$E$1:$E$705,0))</f>
        <v>GIRL</v>
      </c>
      <c r="N36" s="24" t="str">
        <f>VLOOKUP(VLOOKUP($B36,'sku master'!B:D,3,0),merch,2,0)</f>
        <v>DECKS</v>
      </c>
      <c r="O36" s="56"/>
      <c r="P36" s="25"/>
      <c r="Q36" s="25"/>
      <c r="R36" s="25"/>
      <c r="S36" s="25"/>
      <c r="T36" s="25"/>
      <c r="U36" s="25"/>
      <c r="V36" s="25"/>
      <c r="W36" s="25"/>
      <c r="X36" s="26">
        <f t="shared" si="35"/>
        <v>0</v>
      </c>
      <c r="Y36" s="142">
        <v>10000</v>
      </c>
      <c r="Z36" s="151">
        <f t="shared" si="36"/>
        <v>0</v>
      </c>
      <c r="AC36" s="75" t="str">
        <f>IF(OR(G36="",Z36&gt;0),IF($B$1="form codes:",C36,#REF!&amp;IF(E36="*"," US","")),"")</f>
        <v/>
      </c>
    </row>
    <row r="37" spans="2:29" ht="13.75" customHeight="1" x14ac:dyDescent="0.15">
      <c r="B37" s="40" t="str">
        <f t="shared" si="32"/>
        <v/>
      </c>
      <c r="C37" s="72"/>
      <c r="D37" s="73" t="s">
        <v>150</v>
      </c>
      <c r="AC37" s="75" t="str">
        <f t="shared" si="21"/>
        <v>X</v>
      </c>
    </row>
    <row r="38" spans="2:29" ht="14.25" customHeight="1" x14ac:dyDescent="0.15">
      <c r="B38" s="40" t="str">
        <f>B28&amp;" Softgoods"</f>
        <v>Girl : 93 TIL "Stripes" Collection Softgoods</v>
      </c>
      <c r="C38" s="72"/>
      <c r="D38" s="73" t="s">
        <v>150</v>
      </c>
      <c r="F38" s="8" t="str">
        <f>B38</f>
        <v>Girl : 93 TIL "Stripes" Collection Softgoods</v>
      </c>
      <c r="G38" s="8"/>
      <c r="H38" s="9"/>
      <c r="I38" s="8"/>
      <c r="J38" s="8"/>
      <c r="K38" s="8"/>
      <c r="L38" s="8"/>
      <c r="M38" s="8"/>
      <c r="N38" s="8"/>
      <c r="O38" s="10" t="s">
        <v>50</v>
      </c>
      <c r="P38" s="10" t="s">
        <v>51</v>
      </c>
      <c r="Q38" s="10" t="s">
        <v>52</v>
      </c>
      <c r="R38" s="10" t="s">
        <v>53</v>
      </c>
      <c r="S38" s="10" t="s">
        <v>106</v>
      </c>
      <c r="T38" s="9"/>
      <c r="U38" s="9"/>
      <c r="V38" s="9"/>
      <c r="W38" s="9"/>
      <c r="X38" s="12"/>
      <c r="Y38" s="135"/>
      <c r="Z38" s="150"/>
      <c r="AC38" s="75" t="str">
        <f t="shared" si="21"/>
        <v>X</v>
      </c>
    </row>
    <row r="39" spans="2:29" ht="14.25" customHeight="1" x14ac:dyDescent="0.15">
      <c r="B39" s="40" t="str">
        <f t="shared" ref="B39:B44" si="47">F39&amp;I39</f>
        <v>GSW127111001</v>
      </c>
      <c r="C39" s="72"/>
      <c r="D39" s="73" t="s">
        <v>150</v>
      </c>
      <c r="E39" s="40" t="s">
        <v>86</v>
      </c>
      <c r="F39" s="23" t="s">
        <v>714</v>
      </c>
      <c r="G39" s="29" t="s">
        <v>838</v>
      </c>
      <c r="H39" s="21"/>
      <c r="I39" s="28" t="s">
        <v>54</v>
      </c>
      <c r="J39" s="20" t="str">
        <f t="shared" ref="J39:J43" si="48">PROPER(L39)</f>
        <v>Black</v>
      </c>
      <c r="K39" s="23" t="str">
        <f>VLOOKUP($B39,'sku master'!B:H,5,0)</f>
        <v>OG 93 TIL STRIPES HOODY</v>
      </c>
      <c r="L39" s="24" t="str">
        <f>VLOOKUP($B39,'sku master'!B:H,7,0)</f>
        <v>BLACK</v>
      </c>
      <c r="M39" s="24" t="str">
        <f t="array" ref="M39">INDEX('sku master'!$C$1:$C$705,MATCH($F39,'sku master'!$E$1:$E$705,0))</f>
        <v>GIRL</v>
      </c>
      <c r="N39" s="24" t="str">
        <f>VLOOKUP(VLOOKUP($B39,'sku master'!B:D,3,0),merch,2,0)</f>
        <v>SOFTGOODS</v>
      </c>
      <c r="O39" s="56"/>
      <c r="P39" s="56"/>
      <c r="Q39" s="56"/>
      <c r="R39" s="56"/>
      <c r="S39" s="56"/>
      <c r="T39" s="21"/>
      <c r="U39" s="21"/>
      <c r="V39" s="21"/>
      <c r="W39" s="21"/>
      <c r="X39" s="26">
        <f t="shared" ref="X39:X43" si="49">SUM(O39:W39)</f>
        <v>0</v>
      </c>
      <c r="Y39" s="142">
        <v>15000</v>
      </c>
      <c r="Z39" s="151">
        <f t="shared" ref="Z39:Z43" si="50">Y39*X39</f>
        <v>0</v>
      </c>
      <c r="AC39" s="75" t="str">
        <f t="shared" si="21"/>
        <v/>
      </c>
    </row>
    <row r="40" spans="2:29" ht="14.25" customHeight="1" x14ac:dyDescent="0.15">
      <c r="B40" s="40" t="str">
        <f t="shared" ref="B40:B41" si="51">F40&amp;I40</f>
        <v>GSW127111010</v>
      </c>
      <c r="C40" s="72"/>
      <c r="D40" s="73" t="s">
        <v>150</v>
      </c>
      <c r="E40" s="40" t="s">
        <v>86</v>
      </c>
      <c r="F40" s="23" t="s">
        <v>714</v>
      </c>
      <c r="G40" s="24" t="s">
        <v>838</v>
      </c>
      <c r="H40" s="25"/>
      <c r="I40" s="28" t="s">
        <v>331</v>
      </c>
      <c r="J40" s="24" t="str">
        <f t="shared" ref="J40:J41" si="52">PROPER(L40)</f>
        <v>Grey Heather</v>
      </c>
      <c r="K40" s="23" t="str">
        <f>VLOOKUP($B40,'sku master'!B:H,5,0)</f>
        <v>OG 93 TIL STRIPES HOODY</v>
      </c>
      <c r="L40" s="24" t="str">
        <f>VLOOKUP($B40,'sku master'!B:H,7,0)</f>
        <v>GREY HEATHER</v>
      </c>
      <c r="M40" s="24" t="str">
        <f t="array" ref="M40">INDEX('sku master'!$C$1:$C$705,MATCH($F40,'sku master'!$E$1:$E$705,0))</f>
        <v>GIRL</v>
      </c>
      <c r="N40" s="24" t="str">
        <f>VLOOKUP(VLOOKUP($B40,'sku master'!B:D,3,0),merch,2,0)</f>
        <v>SOFTGOODS</v>
      </c>
      <c r="O40" s="56"/>
      <c r="P40" s="56"/>
      <c r="Q40" s="56"/>
      <c r="R40" s="56"/>
      <c r="S40" s="56"/>
      <c r="T40" s="25"/>
      <c r="U40" s="25"/>
      <c r="V40" s="25"/>
      <c r="W40" s="25"/>
      <c r="X40" s="26">
        <f t="shared" ref="X40:X41" si="53">SUM(O40:W40)</f>
        <v>0</v>
      </c>
      <c r="Y40" s="142">
        <v>15000</v>
      </c>
      <c r="Z40" s="151">
        <f t="shared" ref="Z40:Z41" si="54">Y40*X40</f>
        <v>0</v>
      </c>
      <c r="AC40" s="75" t="str">
        <f t="shared" ref="AC40:AC41" si="55">IF(OR(G40="",Z40&gt;0),IF($B$1="form codes:",D40,C40&amp;IF(E40="*"," US","")),"")</f>
        <v/>
      </c>
    </row>
    <row r="41" spans="2:29" ht="14.25" customHeight="1" x14ac:dyDescent="0.15">
      <c r="B41" s="40" t="str">
        <f t="shared" si="51"/>
        <v>GTS127101001</v>
      </c>
      <c r="C41" s="72"/>
      <c r="D41" s="73" t="s">
        <v>150</v>
      </c>
      <c r="E41" s="40" t="s">
        <v>86</v>
      </c>
      <c r="F41" s="23" t="s">
        <v>797</v>
      </c>
      <c r="G41" s="24" t="s">
        <v>839</v>
      </c>
      <c r="H41" s="25"/>
      <c r="I41" s="28" t="s">
        <v>54</v>
      </c>
      <c r="J41" s="24" t="str">
        <f t="shared" si="52"/>
        <v>Black</v>
      </c>
      <c r="K41" s="23" t="str">
        <f>VLOOKUP($B41,'sku master'!B:H,5,0)</f>
        <v>OG 93 TIL STRIPES TEE</v>
      </c>
      <c r="L41" s="24" t="str">
        <f>VLOOKUP($B41,'sku master'!B:H,7,0)</f>
        <v>BLACK</v>
      </c>
      <c r="M41" s="24" t="str">
        <f t="array" ref="M41">INDEX('sku master'!$C$1:$C$705,MATCH($F41,'sku master'!$E$1:$E$705,0))</f>
        <v>GIRL</v>
      </c>
      <c r="N41" s="24" t="str">
        <f>VLOOKUP(VLOOKUP($B41,'sku master'!B:D,3,0),merch,2,0)</f>
        <v>SOFTGOODS</v>
      </c>
      <c r="O41" s="56"/>
      <c r="P41" s="56"/>
      <c r="Q41" s="56"/>
      <c r="R41" s="56"/>
      <c r="S41" s="56"/>
      <c r="T41" s="25"/>
      <c r="U41" s="25"/>
      <c r="V41" s="25"/>
      <c r="W41" s="25"/>
      <c r="X41" s="26">
        <f t="shared" si="53"/>
        <v>0</v>
      </c>
      <c r="Y41" s="142">
        <v>4800</v>
      </c>
      <c r="Z41" s="151">
        <f t="shared" si="54"/>
        <v>0</v>
      </c>
      <c r="AC41" s="75" t="str">
        <f t="shared" si="55"/>
        <v/>
      </c>
    </row>
    <row r="42" spans="2:29" ht="14.25" customHeight="1" x14ac:dyDescent="0.15">
      <c r="B42" s="40" t="str">
        <f t="shared" si="47"/>
        <v>GTS127101002</v>
      </c>
      <c r="C42" s="72"/>
      <c r="D42" s="73" t="s">
        <v>150</v>
      </c>
      <c r="E42" s="40" t="s">
        <v>86</v>
      </c>
      <c r="F42" s="23" t="s">
        <v>797</v>
      </c>
      <c r="G42" s="24" t="s">
        <v>839</v>
      </c>
      <c r="H42" s="25"/>
      <c r="I42" s="28" t="s">
        <v>59</v>
      </c>
      <c r="J42" s="24" t="str">
        <f t="shared" si="48"/>
        <v>White</v>
      </c>
      <c r="K42" s="23" t="str">
        <f>VLOOKUP($B42,'sku master'!B:H,5,0)</f>
        <v>OG 93 TIL STRIPES TEE</v>
      </c>
      <c r="L42" s="24" t="str">
        <f>VLOOKUP($B42,'sku master'!B:H,7,0)</f>
        <v>WHITE</v>
      </c>
      <c r="M42" s="24" t="str">
        <f t="array" ref="M42">INDEX('sku master'!$C$1:$C$705,MATCH($F42,'sku master'!$E$1:$E$705,0))</f>
        <v>GIRL</v>
      </c>
      <c r="N42" s="24" t="str">
        <f>VLOOKUP(VLOOKUP($B42,'sku master'!B:D,3,0),merch,2,0)</f>
        <v>SOFTGOODS</v>
      </c>
      <c r="O42" s="56"/>
      <c r="P42" s="56"/>
      <c r="Q42" s="56"/>
      <c r="R42" s="56"/>
      <c r="S42" s="56"/>
      <c r="T42" s="25"/>
      <c r="U42" s="25"/>
      <c r="V42" s="25"/>
      <c r="W42" s="25"/>
      <c r="X42" s="26">
        <f t="shared" si="49"/>
        <v>0</v>
      </c>
      <c r="Y42" s="142">
        <v>4800</v>
      </c>
      <c r="Z42" s="151">
        <f t="shared" si="50"/>
        <v>0</v>
      </c>
      <c r="AC42" s="75" t="str">
        <f t="shared" si="21"/>
        <v/>
      </c>
    </row>
    <row r="43" spans="2:29" ht="14.25" customHeight="1" x14ac:dyDescent="0.15">
      <c r="B43" s="40" t="str">
        <f t="shared" si="47"/>
        <v>GTS127101010</v>
      </c>
      <c r="C43" s="72"/>
      <c r="D43" s="73" t="s">
        <v>150</v>
      </c>
      <c r="E43" s="40" t="s">
        <v>86</v>
      </c>
      <c r="F43" s="23" t="s">
        <v>797</v>
      </c>
      <c r="G43" s="24" t="s">
        <v>839</v>
      </c>
      <c r="H43" s="25"/>
      <c r="I43" s="28" t="s">
        <v>331</v>
      </c>
      <c r="J43" s="24" t="str">
        <f t="shared" si="48"/>
        <v>Grey Heather</v>
      </c>
      <c r="K43" s="23" t="str">
        <f>VLOOKUP($B43,'sku master'!B:H,5,0)</f>
        <v>OG 93 TIL STRIPES TEE</v>
      </c>
      <c r="L43" s="24" t="str">
        <f>VLOOKUP($B43,'sku master'!B:H,7,0)</f>
        <v>GREY HEATHER</v>
      </c>
      <c r="M43" s="24" t="str">
        <f t="array" ref="M43">INDEX('sku master'!$C$1:$C$705,MATCH($F43,'sku master'!$E$1:$E$705,0))</f>
        <v>GIRL</v>
      </c>
      <c r="N43" s="24" t="str">
        <f>VLOOKUP(VLOOKUP($B43,'sku master'!B:D,3,0),merch,2,0)</f>
        <v>SOFTGOODS</v>
      </c>
      <c r="O43" s="56"/>
      <c r="P43" s="56"/>
      <c r="Q43" s="56"/>
      <c r="R43" s="56"/>
      <c r="S43" s="56"/>
      <c r="T43" s="25"/>
      <c r="U43" s="25"/>
      <c r="V43" s="25"/>
      <c r="W43" s="25"/>
      <c r="X43" s="26">
        <f t="shared" si="49"/>
        <v>0</v>
      </c>
      <c r="Y43" s="142">
        <v>4800</v>
      </c>
      <c r="Z43" s="151">
        <f t="shared" si="50"/>
        <v>0</v>
      </c>
      <c r="AC43" s="75" t="str">
        <f t="shared" si="21"/>
        <v/>
      </c>
    </row>
    <row r="44" spans="2:29" ht="13.75" customHeight="1" x14ac:dyDescent="0.15">
      <c r="B44" s="40" t="str">
        <f t="shared" si="47"/>
        <v/>
      </c>
      <c r="C44" s="72"/>
      <c r="D44" s="73" t="s">
        <v>150</v>
      </c>
      <c r="AC44" s="75" t="str">
        <f t="shared" si="21"/>
        <v>X</v>
      </c>
    </row>
    <row r="45" spans="2:29" ht="14.25" customHeight="1" x14ac:dyDescent="0.15">
      <c r="B45" s="40" t="s">
        <v>840</v>
      </c>
      <c r="C45" s="73" t="s">
        <v>150</v>
      </c>
      <c r="F45" s="8" t="str">
        <f>B45</f>
        <v>Girl: One Offs Collection</v>
      </c>
      <c r="G45" s="8"/>
      <c r="H45" s="9"/>
      <c r="I45" s="8"/>
      <c r="J45" s="8"/>
      <c r="K45" s="8"/>
      <c r="L45" s="8"/>
      <c r="M45" s="8"/>
      <c r="N45" s="8"/>
      <c r="O45" s="10" t="s">
        <v>48</v>
      </c>
      <c r="P45" s="9"/>
      <c r="Q45" s="9"/>
      <c r="R45" s="9"/>
      <c r="S45" s="9"/>
      <c r="T45" s="9"/>
      <c r="U45" s="9"/>
      <c r="V45" s="9"/>
      <c r="W45" s="9"/>
      <c r="X45" s="12"/>
      <c r="Y45" s="135"/>
      <c r="Z45" s="150"/>
      <c r="AC45" s="75" t="str">
        <f>IF(OR(G45="",Z45&gt;0),IF($B$1="form codes:",C45,#REF!&amp;IF(E45="*"," US","")),"")</f>
        <v>X</v>
      </c>
    </row>
    <row r="46" spans="2:29" ht="14.25" customHeight="1" x14ac:dyDescent="0.15">
      <c r="B46" s="40" t="str">
        <f t="shared" ref="B46:B54" si="56">F46&amp;I46</f>
        <v>GB5210G008</v>
      </c>
      <c r="C46" s="73" t="s">
        <v>150</v>
      </c>
      <c r="F46" s="78" t="s">
        <v>625</v>
      </c>
      <c r="G46" s="99" t="str">
        <f t="shared" ref="G46:G53" si="57">PROPER(K46)</f>
        <v>Bennett N Is For Niels Deck</v>
      </c>
      <c r="H46" s="52"/>
      <c r="I46" s="77" t="s">
        <v>310</v>
      </c>
      <c r="J46" s="99" t="str">
        <f t="shared" ref="J46:J53" si="58">LEFT(L46,SEARCH(" ",L46)-1)&amp;IF(ISERROR(VLOOKUP(I46,shapes,3,0)),""," "&amp;VLOOKUP(I46,shapes,3,0))</f>
        <v>8"</v>
      </c>
      <c r="K46" s="78" t="str">
        <f>VLOOKUP($B46,'sku master'!B:H,5,0)</f>
        <v>BENNETT N IS FOR NIELS DECK</v>
      </c>
      <c r="L46" s="76" t="str">
        <f>VLOOKUP($B46,'sku master'!B:H,7,0)</f>
        <v>8" X 31.875"</v>
      </c>
      <c r="M46" s="76" t="str">
        <f t="array" ref="M46">INDEX('sku master'!$C$1:$C$705,MATCH($F46,'sku master'!$E$1:$E$705,0))</f>
        <v>GIRL</v>
      </c>
      <c r="N46" s="76" t="str">
        <f>VLOOKUP(VLOOKUP($B46,'sku master'!B:D,3,0),merch,2,0)</f>
        <v>DECKS</v>
      </c>
      <c r="O46" s="100"/>
      <c r="P46" s="52"/>
      <c r="Q46" s="52"/>
      <c r="R46" s="52"/>
      <c r="S46" s="52"/>
      <c r="T46" s="52"/>
      <c r="U46" s="52"/>
      <c r="V46" s="52"/>
      <c r="W46" s="52"/>
      <c r="X46" s="81">
        <f t="shared" ref="X46:X53" si="59">SUM(O46:W46)</f>
        <v>0</v>
      </c>
      <c r="Y46" s="142">
        <v>10000</v>
      </c>
      <c r="Z46" s="151">
        <f t="shared" ref="Z46:Z53" si="60">Y46*X46</f>
        <v>0</v>
      </c>
      <c r="AC46" s="75" t="str">
        <f>IF(OR(G46="",Z46&gt;0),IF($B$1="form codes:",C46,#REF!&amp;IF(E46="*"," US","")),"")</f>
        <v/>
      </c>
    </row>
    <row r="47" spans="2:29" ht="14.25" customHeight="1" x14ac:dyDescent="0.15">
      <c r="B47" s="40" t="str">
        <f t="shared" si="56"/>
        <v>GB5210G027</v>
      </c>
      <c r="C47" s="73" t="s">
        <v>150</v>
      </c>
      <c r="F47" s="23" t="s">
        <v>625</v>
      </c>
      <c r="G47" s="24" t="str">
        <f t="shared" si="57"/>
        <v>Bennett N Is For Niels Deck</v>
      </c>
      <c r="H47" s="25"/>
      <c r="I47" s="28" t="s">
        <v>423</v>
      </c>
      <c r="J47" s="24" t="str">
        <f t="shared" si="58"/>
        <v>8.25"</v>
      </c>
      <c r="K47" s="23" t="str">
        <f>VLOOKUP($B47,'sku master'!B:H,5,0)</f>
        <v>BENNETT N IS FOR NIELS DECK</v>
      </c>
      <c r="L47" s="24" t="str">
        <f>VLOOKUP($B47,'sku master'!B:H,7,0)</f>
        <v>8.25" X 31.75"</v>
      </c>
      <c r="M47" s="24" t="str">
        <f t="array" ref="M47">INDEX('sku master'!$C$1:$C$705,MATCH($F47,'sku master'!$E$1:$E$705,0))</f>
        <v>GIRL</v>
      </c>
      <c r="N47" s="24" t="str">
        <f>VLOOKUP(VLOOKUP($B47,'sku master'!B:D,3,0),merch,2,0)</f>
        <v>DECKS</v>
      </c>
      <c r="O47" s="56"/>
      <c r="P47" s="25"/>
      <c r="Q47" s="25"/>
      <c r="R47" s="25"/>
      <c r="S47" s="25"/>
      <c r="T47" s="25"/>
      <c r="U47" s="25"/>
      <c r="V47" s="25"/>
      <c r="W47" s="25"/>
      <c r="X47" s="26">
        <f t="shared" si="59"/>
        <v>0</v>
      </c>
      <c r="Y47" s="142">
        <v>10000</v>
      </c>
      <c r="Z47" s="151">
        <f t="shared" si="60"/>
        <v>0</v>
      </c>
      <c r="AC47" s="75" t="str">
        <f>IF(OR(G47="",Z47&gt;0),IF($B$1="form codes:",C47,#REF!&amp;IF(E47="*"," US","")),"")</f>
        <v/>
      </c>
    </row>
    <row r="48" spans="2:29" ht="14.25" customHeight="1" x14ac:dyDescent="0.15">
      <c r="B48" s="40" t="str">
        <f t="shared" ref="B48:B49" si="61">F48&amp;I48</f>
        <v>GB5211G028</v>
      </c>
      <c r="C48" s="73" t="s">
        <v>150</v>
      </c>
      <c r="F48" s="23" t="s">
        <v>629</v>
      </c>
      <c r="G48" s="24" t="str">
        <f t="shared" ref="G48:G49" si="62">PROPER(K48)</f>
        <v>Bannerot Ribbit Deck</v>
      </c>
      <c r="H48" s="25"/>
      <c r="I48" s="28" t="s">
        <v>471</v>
      </c>
      <c r="J48" s="24" t="str">
        <f t="shared" ref="J48:J49" si="63">LEFT(L48,SEARCH(" ",L48)-1)&amp;IF(ISERROR(VLOOKUP(I48,shapes,3,0)),""," "&amp;VLOOKUP(I48,shapes,3,0))</f>
        <v>8.1875"</v>
      </c>
      <c r="K48" s="23" t="str">
        <f>VLOOKUP($B48,'sku master'!B:H,5,0)</f>
        <v>BANNEROT RIBBIT DECK</v>
      </c>
      <c r="L48" s="24" t="str">
        <f>VLOOKUP($B48,'sku master'!B:H,7,0)</f>
        <v>8.1875" X 31.5"</v>
      </c>
      <c r="M48" s="24" t="str">
        <f t="array" ref="M48">INDEX('sku master'!$C$1:$C$705,MATCH($F48,'sku master'!$E$1:$E$705,0))</f>
        <v>GIRL</v>
      </c>
      <c r="N48" s="24" t="str">
        <f>VLOOKUP(VLOOKUP($B48,'sku master'!B:D,3,0),merch,2,0)</f>
        <v>DECKS</v>
      </c>
      <c r="O48" s="56"/>
      <c r="P48" s="25"/>
      <c r="Q48" s="25"/>
      <c r="R48" s="25"/>
      <c r="S48" s="25"/>
      <c r="T48" s="25"/>
      <c r="U48" s="25"/>
      <c r="V48" s="25"/>
      <c r="W48" s="25"/>
      <c r="X48" s="26">
        <f t="shared" ref="X48:X49" si="64">SUM(O48:W48)</f>
        <v>0</v>
      </c>
      <c r="Y48" s="142">
        <v>10000</v>
      </c>
      <c r="Z48" s="151">
        <f t="shared" ref="Z48:Z49" si="65">Y48*X48</f>
        <v>0</v>
      </c>
      <c r="AC48" s="75" t="str">
        <f>IF(OR(G48="",Z48&gt;0),IF($B$1="form codes:",C48,#REF!&amp;IF(E48="*"," US","")),"")</f>
        <v/>
      </c>
    </row>
    <row r="49" spans="2:29" ht="14.25" customHeight="1" x14ac:dyDescent="0.15">
      <c r="B49" s="40" t="str">
        <f t="shared" si="61"/>
        <v>GB5211G033</v>
      </c>
      <c r="C49" s="73" t="s">
        <v>150</v>
      </c>
      <c r="F49" s="23" t="s">
        <v>629</v>
      </c>
      <c r="G49" s="24" t="str">
        <f t="shared" si="62"/>
        <v>Bannerot Ribbit Deck</v>
      </c>
      <c r="H49" s="25"/>
      <c r="I49" s="28" t="s">
        <v>16</v>
      </c>
      <c r="J49" s="24" t="str">
        <f t="shared" si="63"/>
        <v>8.5"</v>
      </c>
      <c r="K49" s="23" t="str">
        <f>VLOOKUP($B49,'sku master'!B:H,5,0)</f>
        <v>BANNEROT RIBBIT DECK</v>
      </c>
      <c r="L49" s="24" t="str">
        <f>VLOOKUP($B49,'sku master'!B:H,7,0)</f>
        <v>8.5" X 32"</v>
      </c>
      <c r="M49" s="24" t="str">
        <f t="array" ref="M49">INDEX('sku master'!$C$1:$C$705,MATCH($F49,'sku master'!$E$1:$E$705,0))</f>
        <v>GIRL</v>
      </c>
      <c r="N49" s="24" t="str">
        <f>VLOOKUP(VLOOKUP($B49,'sku master'!B:D,3,0),merch,2,0)</f>
        <v>DECKS</v>
      </c>
      <c r="O49" s="56"/>
      <c r="P49" s="25"/>
      <c r="Q49" s="25"/>
      <c r="R49" s="25"/>
      <c r="S49" s="25"/>
      <c r="T49" s="25"/>
      <c r="U49" s="25"/>
      <c r="V49" s="25"/>
      <c r="W49" s="25"/>
      <c r="X49" s="26">
        <f t="shared" si="64"/>
        <v>0</v>
      </c>
      <c r="Y49" s="142">
        <v>10000</v>
      </c>
      <c r="Z49" s="151">
        <f t="shared" si="65"/>
        <v>0</v>
      </c>
      <c r="AC49" s="75" t="str">
        <f>IF(OR(G49="",Z49&gt;0),IF($B$1="form codes:",C49,#REF!&amp;IF(E49="*"," US","")),"")</f>
        <v/>
      </c>
    </row>
    <row r="50" spans="2:29" ht="14.25" customHeight="1" x14ac:dyDescent="0.15">
      <c r="B50" s="40" t="str">
        <f t="shared" si="56"/>
        <v>GB5212G011</v>
      </c>
      <c r="C50" s="73" t="s">
        <v>150</v>
      </c>
      <c r="F50" s="23" t="s">
        <v>633</v>
      </c>
      <c r="G50" s="24" t="str">
        <f t="shared" si="57"/>
        <v>Malto Dual Directional Deck</v>
      </c>
      <c r="H50" s="25"/>
      <c r="I50" s="28" t="s">
        <v>385</v>
      </c>
      <c r="J50" s="24" t="str">
        <f t="shared" si="58"/>
        <v>8.3"</v>
      </c>
      <c r="K50" s="23" t="str">
        <f>VLOOKUP($B50,'sku master'!B:H,5,0)</f>
        <v>MALTO DUAL DIRECTIONAL DECK</v>
      </c>
      <c r="L50" s="24" t="str">
        <f>VLOOKUP($B50,'sku master'!B:H,7,0)</f>
        <v>8.3" X 31.875"</v>
      </c>
      <c r="M50" s="24" t="str">
        <f t="array" ref="M50">INDEX('sku master'!$C$1:$C$705,MATCH($F50,'sku master'!$E$1:$E$705,0))</f>
        <v>GIRL</v>
      </c>
      <c r="N50" s="24" t="str">
        <f>VLOOKUP(VLOOKUP($B50,'sku master'!B:D,3,0),merch,2,0)</f>
        <v>DECKS</v>
      </c>
      <c r="O50" s="56"/>
      <c r="P50" s="25"/>
      <c r="Q50" s="25"/>
      <c r="R50" s="25"/>
      <c r="S50" s="25"/>
      <c r="T50" s="25"/>
      <c r="U50" s="25"/>
      <c r="V50" s="25"/>
      <c r="W50" s="25"/>
      <c r="X50" s="26">
        <f t="shared" si="59"/>
        <v>0</v>
      </c>
      <c r="Y50" s="142">
        <v>10000</v>
      </c>
      <c r="Z50" s="151">
        <f t="shared" si="60"/>
        <v>0</v>
      </c>
      <c r="AC50" s="75" t="str">
        <f>IF(OR(G50="",Z50&gt;0),IF($B$1="form codes:",C50,#REF!&amp;IF(E50="*"," US","")),"")</f>
        <v/>
      </c>
    </row>
    <row r="51" spans="2:29" ht="14.25" customHeight="1" x14ac:dyDescent="0.15">
      <c r="B51" s="40" t="str">
        <f t="shared" ref="B51" si="66">F51&amp;I51</f>
        <v>GB5212G096</v>
      </c>
      <c r="C51" s="73" t="s">
        <v>150</v>
      </c>
      <c r="F51" s="23" t="s">
        <v>633</v>
      </c>
      <c r="G51" s="24" t="str">
        <f t="shared" ref="G51" si="67">PROPER(K51)</f>
        <v>Malto Dual Directional Deck</v>
      </c>
      <c r="H51" s="25"/>
      <c r="I51" s="28" t="s">
        <v>154</v>
      </c>
      <c r="J51" s="24" t="str">
        <f t="shared" ref="J51" si="68">LEFT(L51,SEARCH(" ",L51)-1)&amp;IF(ISERROR(VLOOKUP(I51,shapes,3,0)),""," "&amp;VLOOKUP(I51,shapes,3,0))</f>
        <v>8.5"</v>
      </c>
      <c r="K51" s="23" t="str">
        <f>VLOOKUP($B51,'sku master'!B:H,5,0)</f>
        <v>MALTO DUAL DIRECTIONAL DECK</v>
      </c>
      <c r="L51" s="24" t="str">
        <f>VLOOKUP($B51,'sku master'!B:H,7,0)</f>
        <v>8.5" X 31.875"</v>
      </c>
      <c r="M51" s="24" t="str">
        <f t="array" ref="M51">INDEX('sku master'!$C$1:$C$705,MATCH($F51,'sku master'!$E$1:$E$705,0))</f>
        <v>GIRL</v>
      </c>
      <c r="N51" s="24" t="str">
        <f>VLOOKUP(VLOOKUP($B51,'sku master'!B:D,3,0),merch,2,0)</f>
        <v>DECKS</v>
      </c>
      <c r="O51" s="56"/>
      <c r="P51" s="25"/>
      <c r="Q51" s="25"/>
      <c r="R51" s="25"/>
      <c r="S51" s="25"/>
      <c r="T51" s="25"/>
      <c r="U51" s="25"/>
      <c r="V51" s="25"/>
      <c r="W51" s="25"/>
      <c r="X51" s="26">
        <f t="shared" ref="X51" si="69">SUM(O51:W51)</f>
        <v>0</v>
      </c>
      <c r="Y51" s="142">
        <v>10000</v>
      </c>
      <c r="Z51" s="151">
        <f t="shared" ref="Z51" si="70">Y51*X51</f>
        <v>0</v>
      </c>
      <c r="AC51" s="75" t="str">
        <f>IF(OR(G51="",Z51&gt;0),IF($B$1="form codes:",C51,#REF!&amp;IF(E51="*"," US","")),"")</f>
        <v/>
      </c>
    </row>
    <row r="52" spans="2:29" ht="14.25" customHeight="1" x14ac:dyDescent="0.15">
      <c r="B52" s="40" t="str">
        <f t="shared" ref="B52" si="71">F52&amp;I52</f>
        <v>GB5213G069</v>
      </c>
      <c r="C52" s="73" t="s">
        <v>150</v>
      </c>
      <c r="F52" s="23" t="s">
        <v>637</v>
      </c>
      <c r="G52" s="24" t="str">
        <f t="shared" ref="G52" si="72">PROPER(K52)</f>
        <v>Mccrank Dual Directional Deck</v>
      </c>
      <c r="H52" s="25"/>
      <c r="I52" s="28" t="s">
        <v>151</v>
      </c>
      <c r="J52" s="24" t="str">
        <f t="shared" ref="J52" si="73">LEFT(L52,SEARCH(" ",L52)-1)&amp;IF(ISERROR(VLOOKUP(I52,shapes,3,0)),""," "&amp;VLOOKUP(I52,shapes,3,0))</f>
        <v>8.25"</v>
      </c>
      <c r="K52" s="23" t="str">
        <f>VLOOKUP($B52,'sku master'!B:H,5,0)</f>
        <v>MCCRANK DUAL DIRECTIONAL DECK</v>
      </c>
      <c r="L52" s="24" t="str">
        <f>VLOOKUP($B52,'sku master'!B:H,7,0)</f>
        <v>8.25" X 31.875"</v>
      </c>
      <c r="M52" s="24" t="str">
        <f t="array" ref="M52">INDEX('sku master'!$C$1:$C$705,MATCH($F52,'sku master'!$E$1:$E$705,0))</f>
        <v>GIRL</v>
      </c>
      <c r="N52" s="24" t="str">
        <f>VLOOKUP(VLOOKUP($B52,'sku master'!B:D,3,0),merch,2,0)</f>
        <v>DECKS</v>
      </c>
      <c r="O52" s="56"/>
      <c r="P52" s="25"/>
      <c r="Q52" s="25"/>
      <c r="R52" s="25"/>
      <c r="S52" s="25"/>
      <c r="T52" s="25"/>
      <c r="U52" s="25"/>
      <c r="V52" s="25"/>
      <c r="W52" s="25"/>
      <c r="X52" s="26">
        <f t="shared" ref="X52" si="74">SUM(O52:W52)</f>
        <v>0</v>
      </c>
      <c r="Y52" s="142">
        <v>10000</v>
      </c>
      <c r="Z52" s="151">
        <f t="shared" ref="Z52" si="75">Y52*X52</f>
        <v>0</v>
      </c>
      <c r="AC52" s="75" t="str">
        <f>IF(OR(G52="",Z52&gt;0),IF($B$1="form codes:",C52,#REF!&amp;IF(E52="*"," US","")),"")</f>
        <v/>
      </c>
    </row>
    <row r="53" spans="2:29" ht="14.25" customHeight="1" x14ac:dyDescent="0.15">
      <c r="B53" s="40" t="str">
        <f t="shared" si="56"/>
        <v>GB5213G080</v>
      </c>
      <c r="C53" s="73" t="s">
        <v>150</v>
      </c>
      <c r="F53" s="23" t="s">
        <v>637</v>
      </c>
      <c r="G53" s="24" t="str">
        <f t="shared" si="57"/>
        <v>Mccrank Dual Directional Deck</v>
      </c>
      <c r="H53" s="25"/>
      <c r="I53" s="28" t="s">
        <v>263</v>
      </c>
      <c r="J53" s="24" t="str">
        <f t="shared" si="58"/>
        <v>8"</v>
      </c>
      <c r="K53" s="23" t="str">
        <f>VLOOKUP($B53,'sku master'!B:H,5,0)</f>
        <v>MCCRANK DUAL DIRECTIONAL DECK</v>
      </c>
      <c r="L53" s="24" t="str">
        <f>VLOOKUP($B53,'sku master'!B:H,7,0)</f>
        <v>8" X 31.88"</v>
      </c>
      <c r="M53" s="24" t="str">
        <f t="array" ref="M53">INDEX('sku master'!$C$1:$C$705,MATCH($F53,'sku master'!$E$1:$E$705,0))</f>
        <v>GIRL</v>
      </c>
      <c r="N53" s="24" t="str">
        <f>VLOOKUP(VLOOKUP($B53,'sku master'!B:D,3,0),merch,2,0)</f>
        <v>DECKS</v>
      </c>
      <c r="O53" s="56"/>
      <c r="P53" s="25"/>
      <c r="Q53" s="25"/>
      <c r="R53" s="25"/>
      <c r="S53" s="25"/>
      <c r="T53" s="25"/>
      <c r="U53" s="25"/>
      <c r="V53" s="25"/>
      <c r="W53" s="25"/>
      <c r="X53" s="26">
        <f t="shared" si="59"/>
        <v>0</v>
      </c>
      <c r="Y53" s="142">
        <v>10000</v>
      </c>
      <c r="Z53" s="151">
        <f t="shared" si="60"/>
        <v>0</v>
      </c>
      <c r="AC53" s="75" t="str">
        <f>IF(OR(G53="",Z53&gt;0),IF($B$1="form codes:",C53,#REF!&amp;IF(E53="*"," US","")),"")</f>
        <v/>
      </c>
    </row>
    <row r="54" spans="2:29" ht="13.75" customHeight="1" x14ac:dyDescent="0.15">
      <c r="B54" s="40" t="str">
        <f t="shared" si="56"/>
        <v/>
      </c>
      <c r="C54" s="73" t="s">
        <v>150</v>
      </c>
      <c r="AC54" s="75" t="str">
        <f>IF(OR(G54="",Z54&gt;0),IF($B$1="form codes:",C54,#REF!&amp;IF(E54="*"," US","")),"")</f>
        <v>X</v>
      </c>
    </row>
    <row r="55" spans="2:29" ht="14.25" customHeight="1" x14ac:dyDescent="0.15">
      <c r="B55" s="40" t="s">
        <v>511</v>
      </c>
      <c r="C55" s="73" t="s">
        <v>150</v>
      </c>
      <c r="F55" s="8" t="str">
        <f>B55</f>
        <v>Girl: Films Collection</v>
      </c>
      <c r="G55" s="8"/>
      <c r="H55" s="9"/>
      <c r="I55" s="8"/>
      <c r="J55" s="8"/>
      <c r="K55" s="8"/>
      <c r="L55" s="8"/>
      <c r="M55" s="8"/>
      <c r="N55" s="8"/>
      <c r="O55" s="10" t="s">
        <v>48</v>
      </c>
      <c r="P55" s="9"/>
      <c r="Q55" s="9"/>
      <c r="R55" s="9"/>
      <c r="S55" s="9"/>
      <c r="T55" s="9"/>
      <c r="U55" s="9"/>
      <c r="V55" s="9"/>
      <c r="W55" s="9"/>
      <c r="X55" s="12"/>
      <c r="Y55" s="135"/>
      <c r="Z55" s="150"/>
      <c r="AC55" s="75" t="str">
        <f>IF(OR(G55="",Z55&gt;0),IF($B$1="form codes:",C55,#REF!&amp;IF(E55="*"," US","")),"")</f>
        <v>X</v>
      </c>
    </row>
    <row r="56" spans="2:29" ht="14.25" customHeight="1" x14ac:dyDescent="0.15">
      <c r="B56" s="40" t="str">
        <f t="shared" ref="B56:B59" si="76">F56&amp;I56</f>
        <v>GB5178G028</v>
      </c>
      <c r="C56" s="73" t="s">
        <v>150</v>
      </c>
      <c r="F56" s="23" t="s">
        <v>499</v>
      </c>
      <c r="G56" s="24" t="str">
        <f t="shared" ref="G56:G59" si="77">PROPER(K56)</f>
        <v>Goldfish Deck</v>
      </c>
      <c r="H56" s="25"/>
      <c r="I56" s="28" t="s">
        <v>471</v>
      </c>
      <c r="J56" s="24" t="str">
        <f t="shared" ref="J56:J59" si="78">LEFT(L56,SEARCH(" ",L56)-1)&amp;IF(ISERROR(VLOOKUP(I56,shapes,3,0)),""," "&amp;VLOOKUP(I56,shapes,3,0))</f>
        <v>8.1875"</v>
      </c>
      <c r="K56" s="23" t="str">
        <f>VLOOKUP($B56,'sku master'!B:H,5,0)</f>
        <v>GOLDFISH DECK</v>
      </c>
      <c r="L56" s="24" t="str">
        <f>VLOOKUP($B56,'sku master'!B:H,7,0)</f>
        <v>8.1875" X 31.5"</v>
      </c>
      <c r="M56" s="24" t="str">
        <f t="array" ref="M56">INDEX('sku master'!$C$1:$C$705,MATCH($F56,'sku master'!$E$1:$E$705,0))</f>
        <v>GIRL</v>
      </c>
      <c r="N56" s="24" t="str">
        <f>VLOOKUP(VLOOKUP($B56,'sku master'!B:D,3,0),merch,2,0)</f>
        <v>DECKS</v>
      </c>
      <c r="O56" s="56"/>
      <c r="P56" s="25"/>
      <c r="Q56" s="25"/>
      <c r="R56" s="25"/>
      <c r="S56" s="25"/>
      <c r="T56" s="25"/>
      <c r="U56" s="25"/>
      <c r="V56" s="25"/>
      <c r="W56" s="25"/>
      <c r="X56" s="26">
        <f t="shared" ref="X56:X59" si="79">SUM(O56:W56)</f>
        <v>0</v>
      </c>
      <c r="Y56" s="142">
        <v>10000</v>
      </c>
      <c r="Z56" s="151">
        <f t="shared" ref="Z56:Z59" si="80">Y56*X56</f>
        <v>0</v>
      </c>
      <c r="AC56" s="75" t="str">
        <f>IF(OR(G56="",Z56&gt;0),IF($B$1="form codes:",C56,#REF!&amp;IF(E56="*"," US","")),"")</f>
        <v/>
      </c>
    </row>
    <row r="57" spans="2:29" ht="14.25" customHeight="1" x14ac:dyDescent="0.15">
      <c r="B57" s="40" t="str">
        <f t="shared" si="76"/>
        <v>GB5178G052</v>
      </c>
      <c r="C57" s="73" t="s">
        <v>150</v>
      </c>
      <c r="F57" s="23" t="s">
        <v>499</v>
      </c>
      <c r="G57" s="24" t="str">
        <f t="shared" si="77"/>
        <v>Goldfish Deck</v>
      </c>
      <c r="H57" s="25"/>
      <c r="I57" s="28" t="s">
        <v>112</v>
      </c>
      <c r="J57" s="24" t="str">
        <f t="shared" si="78"/>
        <v>8.25"</v>
      </c>
      <c r="K57" s="23" t="str">
        <f>VLOOKUP($B57,'sku master'!B:H,5,0)</f>
        <v>GOLDFISH DECK</v>
      </c>
      <c r="L57" s="24" t="str">
        <f>VLOOKUP($B57,'sku master'!B:H,7,0)</f>
        <v>8.25" X 31.875"</v>
      </c>
      <c r="M57" s="24" t="str">
        <f t="array" ref="M57">INDEX('sku master'!$C$1:$C$705,MATCH($F57,'sku master'!$E$1:$E$705,0))</f>
        <v>GIRL</v>
      </c>
      <c r="N57" s="24" t="str">
        <f>VLOOKUP(VLOOKUP($B57,'sku master'!B:D,3,0),merch,2,0)</f>
        <v>DECKS</v>
      </c>
      <c r="O57" s="56"/>
      <c r="P57" s="25"/>
      <c r="Q57" s="25"/>
      <c r="R57" s="25"/>
      <c r="S57" s="25"/>
      <c r="T57" s="25"/>
      <c r="U57" s="25"/>
      <c r="V57" s="25"/>
      <c r="W57" s="25"/>
      <c r="X57" s="26">
        <f t="shared" si="79"/>
        <v>0</v>
      </c>
      <c r="Y57" s="142">
        <v>10000</v>
      </c>
      <c r="Z57" s="151">
        <f t="shared" si="80"/>
        <v>0</v>
      </c>
      <c r="AC57" s="75" t="str">
        <f>IF(OR(G57="",Z57&gt;0),IF($B$1="form codes:",C57,#REF!&amp;IF(E57="*"," US","")),"")</f>
        <v/>
      </c>
    </row>
    <row r="58" spans="2:29" ht="14.25" customHeight="1" x14ac:dyDescent="0.15">
      <c r="B58" s="40" t="str">
        <f t="shared" ref="B58" si="81">F58&amp;I58</f>
        <v>GB5179G024</v>
      </c>
      <c r="C58" s="73" t="s">
        <v>150</v>
      </c>
      <c r="F58" s="23" t="s">
        <v>501</v>
      </c>
      <c r="G58" s="24" t="str">
        <f t="shared" ref="G58" si="82">PROPER(K58)</f>
        <v>Mouse Scooter Deck</v>
      </c>
      <c r="H58" s="25"/>
      <c r="I58" s="28" t="s">
        <v>469</v>
      </c>
      <c r="J58" s="24" t="str">
        <f t="shared" ref="J58" si="83">LEFT(L58,SEARCH(" ",L58)-1)&amp;IF(ISERROR(VLOOKUP(I58,shapes,3,0)),""," "&amp;VLOOKUP(I58,shapes,3,0))</f>
        <v>8.375"</v>
      </c>
      <c r="K58" s="23" t="str">
        <f>VLOOKUP($B58,'sku master'!B:H,5,0)</f>
        <v>MOUSE SCOOTER DECK</v>
      </c>
      <c r="L58" s="24" t="str">
        <f>VLOOKUP($B58,'sku master'!B:H,7,0)</f>
        <v>8.375" X 31.625"</v>
      </c>
      <c r="M58" s="24" t="str">
        <f t="array" ref="M58">INDEX('sku master'!$C$1:$C$705,MATCH($F58,'sku master'!$E$1:$E$705,0))</f>
        <v>GIRL</v>
      </c>
      <c r="N58" s="24" t="str">
        <f>VLOOKUP(VLOOKUP($B58,'sku master'!B:D,3,0),merch,2,0)</f>
        <v>DECKS</v>
      </c>
      <c r="O58" s="56"/>
      <c r="P58" s="25"/>
      <c r="Q58" s="25"/>
      <c r="R58" s="25"/>
      <c r="S58" s="25"/>
      <c r="T58" s="25"/>
      <c r="U58" s="25"/>
      <c r="V58" s="25"/>
      <c r="W58" s="25"/>
      <c r="X58" s="26">
        <f t="shared" ref="X58" si="84">SUM(O58:W58)</f>
        <v>0</v>
      </c>
      <c r="Y58" s="142">
        <v>10000</v>
      </c>
      <c r="Z58" s="151">
        <f t="shared" ref="Z58" si="85">Y58*X58</f>
        <v>0</v>
      </c>
      <c r="AC58" s="75" t="str">
        <f>IF(OR(G58="",Z58&gt;0),IF($B$1="form codes:",C58,#REF!&amp;IF(E58="*"," US","")),"")</f>
        <v/>
      </c>
    </row>
    <row r="59" spans="2:29" ht="14.25" customHeight="1" x14ac:dyDescent="0.15">
      <c r="B59" s="40" t="str">
        <f t="shared" si="76"/>
        <v>GB5179G096</v>
      </c>
      <c r="C59" s="73" t="s">
        <v>150</v>
      </c>
      <c r="F59" s="23" t="s">
        <v>501</v>
      </c>
      <c r="G59" s="24" t="str">
        <f t="shared" si="77"/>
        <v>Mouse Scooter Deck</v>
      </c>
      <c r="H59" s="25"/>
      <c r="I59" s="28" t="s">
        <v>154</v>
      </c>
      <c r="J59" s="24" t="str">
        <f t="shared" si="78"/>
        <v>8.5"</v>
      </c>
      <c r="K59" s="23" t="str">
        <f>VLOOKUP($B59,'sku master'!B:H,5,0)</f>
        <v>MOUSE SCOOTER DECK</v>
      </c>
      <c r="L59" s="24" t="str">
        <f>VLOOKUP($B59,'sku master'!B:H,7,0)</f>
        <v>8.5" X 31.875"</v>
      </c>
      <c r="M59" s="24" t="str">
        <f t="array" ref="M59">INDEX('sku master'!$C$1:$C$705,MATCH($F59,'sku master'!$E$1:$E$705,0))</f>
        <v>GIRL</v>
      </c>
      <c r="N59" s="24" t="str">
        <f>VLOOKUP(VLOOKUP($B59,'sku master'!B:D,3,0),merch,2,0)</f>
        <v>DECKS</v>
      </c>
      <c r="O59" s="56"/>
      <c r="P59" s="25"/>
      <c r="Q59" s="25"/>
      <c r="R59" s="25"/>
      <c r="S59" s="25"/>
      <c r="T59" s="25"/>
      <c r="U59" s="25"/>
      <c r="V59" s="25"/>
      <c r="W59" s="25"/>
      <c r="X59" s="26">
        <f t="shared" si="79"/>
        <v>0</v>
      </c>
      <c r="Y59" s="142">
        <v>10000</v>
      </c>
      <c r="Z59" s="151">
        <f t="shared" si="80"/>
        <v>0</v>
      </c>
      <c r="AC59" s="75" t="str">
        <f>IF(OR(G59="",Z59&gt;0),IF($B$1="form codes:",C59,#REF!&amp;IF(E59="*"," US","")),"")</f>
        <v/>
      </c>
    </row>
    <row r="60" spans="2:29" ht="14.25" customHeight="1" x14ac:dyDescent="0.15">
      <c r="B60" s="40" t="str">
        <f t="shared" ref="B60" si="86">F60&amp;I60</f>
        <v>GB4973G008</v>
      </c>
      <c r="C60" s="73" t="s">
        <v>150</v>
      </c>
      <c r="F60" s="23" t="s">
        <v>508</v>
      </c>
      <c r="G60" s="24" t="str">
        <f t="shared" ref="G60" si="87">PROPER(K60)</f>
        <v>Girl Yeah Right Deck</v>
      </c>
      <c r="H60" s="25"/>
      <c r="I60" s="28" t="s">
        <v>310</v>
      </c>
      <c r="J60" s="24" t="str">
        <f t="shared" ref="J60" si="88">LEFT(L60,SEARCH(" ",L60)-1)&amp;IF(ISERROR(VLOOKUP(I60,shapes,3,0)),""," "&amp;VLOOKUP(I60,shapes,3,0))</f>
        <v>8"</v>
      </c>
      <c r="K60" s="23" t="str">
        <f>VLOOKUP($B60,'sku master'!B:H,5,0)</f>
        <v>GIRL YEAH RIGHT DECK</v>
      </c>
      <c r="L60" s="24" t="str">
        <f>VLOOKUP($B60,'sku master'!B:H,7,0)</f>
        <v>8" X 31.875"</v>
      </c>
      <c r="M60" s="24" t="str">
        <f t="array" ref="M60">INDEX('sku master'!$C$1:$C$705,MATCH($F60,'sku master'!$E$1:$E$705,0))</f>
        <v>GIRL</v>
      </c>
      <c r="N60" s="24" t="str">
        <f>VLOOKUP(VLOOKUP($B60,'sku master'!B:D,3,0),merch,2,0)</f>
        <v>DECKS</v>
      </c>
      <c r="O60" s="56"/>
      <c r="P60" s="25"/>
      <c r="Q60" s="25"/>
      <c r="R60" s="25"/>
      <c r="S60" s="25"/>
      <c r="T60" s="25"/>
      <c r="U60" s="25"/>
      <c r="V60" s="25"/>
      <c r="W60" s="25"/>
      <c r="X60" s="26">
        <f t="shared" ref="X60" si="89">SUM(O60:W60)</f>
        <v>0</v>
      </c>
      <c r="Y60" s="142">
        <v>11500</v>
      </c>
      <c r="Z60" s="151">
        <f t="shared" ref="Z60" si="90">Y60*X60</f>
        <v>0</v>
      </c>
      <c r="AC60" s="75" t="str">
        <f>IF(OR(G60="",Z60&gt;0),IF($B$1="form codes:",C60,#REF!&amp;IF(E60="*"," US","")),"")</f>
        <v/>
      </c>
    </row>
    <row r="61" spans="2:29" ht="14.25" customHeight="1" x14ac:dyDescent="0.15">
      <c r="B61" s="40" t="str">
        <f t="shared" ref="B61" si="91">F61&amp;I61</f>
        <v>GB4973G052</v>
      </c>
      <c r="C61" s="73" t="s">
        <v>150</v>
      </c>
      <c r="F61" s="23" t="s">
        <v>508</v>
      </c>
      <c r="G61" s="24" t="str">
        <f t="shared" ref="G61" si="92">PROPER(K61)</f>
        <v>Girl Yeah Right Deck</v>
      </c>
      <c r="H61" s="25"/>
      <c r="I61" s="28" t="s">
        <v>112</v>
      </c>
      <c r="J61" s="24" t="str">
        <f t="shared" ref="J61" si="93">LEFT(L61,SEARCH(" ",L61)-1)&amp;IF(ISERROR(VLOOKUP(I61,shapes,3,0)),""," "&amp;VLOOKUP(I61,shapes,3,0))</f>
        <v>8.25"</v>
      </c>
      <c r="K61" s="23" t="str">
        <f>VLOOKUP($B61,'sku master'!B:H,5,0)</f>
        <v>GIRL YEAH RIGHT DECK</v>
      </c>
      <c r="L61" s="24" t="str">
        <f>VLOOKUP($B61,'sku master'!B:H,7,0)</f>
        <v>8.25" X 31.875"</v>
      </c>
      <c r="M61" s="24" t="str">
        <f t="array" ref="M61">INDEX('sku master'!$C$1:$C$705,MATCH($F61,'sku master'!$E$1:$E$705,0))</f>
        <v>GIRL</v>
      </c>
      <c r="N61" s="24" t="str">
        <f>VLOOKUP(VLOOKUP($B61,'sku master'!B:D,3,0),merch,2,0)</f>
        <v>DECKS</v>
      </c>
      <c r="O61" s="56"/>
      <c r="P61" s="25"/>
      <c r="Q61" s="25"/>
      <c r="R61" s="25"/>
      <c r="S61" s="25"/>
      <c r="T61" s="25"/>
      <c r="U61" s="25"/>
      <c r="V61" s="25"/>
      <c r="W61" s="25"/>
      <c r="X61" s="26">
        <f t="shared" ref="X61" si="94">SUM(O61:W61)</f>
        <v>0</v>
      </c>
      <c r="Y61" s="142">
        <v>11500</v>
      </c>
      <c r="Z61" s="151">
        <f t="shared" ref="Z61" si="95">Y61*X61</f>
        <v>0</v>
      </c>
      <c r="AC61" s="75" t="str">
        <f>IF(OR(G61="",Z61&gt;0),IF($B$1="form codes:",C61,#REF!&amp;IF(E61="*"," US","")),"")</f>
        <v/>
      </c>
    </row>
    <row r="62" spans="2:29" ht="13.75" customHeight="1" x14ac:dyDescent="0.15">
      <c r="B62" s="40" t="str">
        <f t="shared" ref="B62" si="96">F62&amp;I62</f>
        <v/>
      </c>
      <c r="C62" s="73" t="s">
        <v>150</v>
      </c>
      <c r="AC62" s="75" t="str">
        <f>IF(OR(G62="",Z62&gt;0),IF($B$1="form codes:",C62,#REF!&amp;IF(E62="*"," US","")),"")</f>
        <v>X</v>
      </c>
    </row>
    <row r="63" spans="2:29" ht="14.25" customHeight="1" x14ac:dyDescent="0.15">
      <c r="B63" s="40" t="s">
        <v>153</v>
      </c>
      <c r="C63" s="73" t="s">
        <v>150</v>
      </c>
      <c r="F63" s="8" t="str">
        <f>B63</f>
        <v>Girl: Completes</v>
      </c>
      <c r="G63" s="8"/>
      <c r="H63" s="9"/>
      <c r="I63" s="8"/>
      <c r="J63" s="8"/>
      <c r="K63" s="8"/>
      <c r="L63" s="8"/>
      <c r="M63" s="8"/>
      <c r="N63" s="8"/>
      <c r="O63" s="10" t="s">
        <v>48</v>
      </c>
      <c r="P63" s="9"/>
      <c r="Q63" s="9"/>
      <c r="R63" s="9"/>
      <c r="S63" s="9"/>
      <c r="T63" s="9"/>
      <c r="U63" s="9"/>
      <c r="V63" s="9"/>
      <c r="W63" s="9"/>
      <c r="X63" s="12"/>
      <c r="Y63" s="135"/>
      <c r="Z63" s="150"/>
      <c r="AC63" s="75" t="str">
        <f>IF(OR(G63="",Z63&gt;0),IF($B$1="form codes:",C63,#REF!&amp;IF(E63="*"," US","")),"")</f>
        <v>X</v>
      </c>
    </row>
    <row r="64" spans="2:29" ht="13.75" customHeight="1" x14ac:dyDescent="0.25">
      <c r="B64" s="40" t="str">
        <f t="shared" ref="B64:B65" si="97">F64&amp;I64</f>
        <v>GC5201G077</v>
      </c>
      <c r="C64" s="73" t="s">
        <v>150</v>
      </c>
      <c r="F64" s="83" t="s">
        <v>826</v>
      </c>
      <c r="G64" s="29" t="str">
        <f t="shared" ref="G64:G69" si="98">PROPER(K64)</f>
        <v>Pacheco Blammo Complete</v>
      </c>
      <c r="H64" s="21"/>
      <c r="I64" s="20" t="s">
        <v>514</v>
      </c>
      <c r="J64" s="20" t="str">
        <f t="shared" ref="J64:J69" si="99">LEFT(L64,SEARCH(" ",L64)-1)&amp;IF(ISERROR(VLOOKUP(I64,shapes,3,0)),""," "&amp;VLOOKUP(I64,shapes,3,0))</f>
        <v>7.3"</v>
      </c>
      <c r="K64" s="23" t="str">
        <f>VLOOKUP($B64,'sku master'!B:H,5,0)</f>
        <v>PACHECO BLAMMO COMPLETE</v>
      </c>
      <c r="L64" s="24" t="str">
        <f>VLOOKUP($B64,'sku master'!B:H,7,0)</f>
        <v>7.3" X 28"</v>
      </c>
      <c r="M64" s="24" t="str">
        <f t="array" ref="M64">INDEX('sku master'!$C$1:$C$705,MATCH($F64,'sku master'!$E$1:$E$705,0))</f>
        <v>GIRL</v>
      </c>
      <c r="N64" s="24" t="str">
        <f>VLOOKUP(VLOOKUP($B64,'sku master'!B:D,3,0),merch,2,0)</f>
        <v>COMPLETES</v>
      </c>
      <c r="O64" s="55"/>
      <c r="P64" s="21"/>
      <c r="Q64" s="21"/>
      <c r="R64" s="21"/>
      <c r="S64" s="21"/>
      <c r="T64" s="21"/>
      <c r="U64" s="21"/>
      <c r="V64" s="21"/>
      <c r="W64" s="21"/>
      <c r="X64" s="26">
        <f t="shared" ref="X64:X69" si="100">SUM(O64:W64)</f>
        <v>0</v>
      </c>
      <c r="Y64" s="142">
        <v>20000</v>
      </c>
      <c r="Z64" s="151">
        <f t="shared" ref="Z64:Z69" si="101">Y64*X64</f>
        <v>0</v>
      </c>
      <c r="AC64" s="75" t="str">
        <f>IF(OR(G64="",Z64&gt;0),IF($B$1="form codes:",C64,#REF!&amp;IF(E64="*"," US","")),"")</f>
        <v/>
      </c>
    </row>
    <row r="65" spans="2:29" ht="13.75" customHeight="1" x14ac:dyDescent="0.15">
      <c r="B65" s="40" t="str">
        <f t="shared" si="97"/>
        <v>GC5201G080</v>
      </c>
      <c r="C65" s="73" t="s">
        <v>150</v>
      </c>
      <c r="F65" s="23" t="s">
        <v>826</v>
      </c>
      <c r="G65" s="29" t="str">
        <f t="shared" si="98"/>
        <v>Pacheco Blammo Complete</v>
      </c>
      <c r="H65" s="80"/>
      <c r="I65" s="76" t="s">
        <v>263</v>
      </c>
      <c r="J65" s="76" t="str">
        <f t="shared" si="99"/>
        <v>8"</v>
      </c>
      <c r="K65" s="78" t="str">
        <f>VLOOKUP($B65,'sku master'!B:H,5,0)</f>
        <v>PACHECO BLAMMO COMPLETE</v>
      </c>
      <c r="L65" s="76" t="str">
        <f>VLOOKUP($B65,'sku master'!B:H,7,0)</f>
        <v>8" X 31.88"</v>
      </c>
      <c r="M65" s="76" t="str">
        <f t="array" ref="M65">INDEX('sku master'!$C$1:$C$705,MATCH($F65,'sku master'!$E$1:$E$705,0))</f>
        <v>GIRL</v>
      </c>
      <c r="N65" s="76" t="str">
        <f>VLOOKUP(VLOOKUP($B65,'sku master'!B:D,3,0),merch,2,0)</f>
        <v>COMPLETES</v>
      </c>
      <c r="O65" s="91"/>
      <c r="P65" s="80"/>
      <c r="Q65" s="80"/>
      <c r="R65" s="80"/>
      <c r="S65" s="80"/>
      <c r="T65" s="80"/>
      <c r="U65" s="80"/>
      <c r="V65" s="80"/>
      <c r="W65" s="80"/>
      <c r="X65" s="81">
        <f t="shared" si="100"/>
        <v>0</v>
      </c>
      <c r="Y65" s="142">
        <v>20000</v>
      </c>
      <c r="Z65" s="151">
        <f t="shared" si="101"/>
        <v>0</v>
      </c>
      <c r="AC65" s="75" t="str">
        <f>IF(OR(G65="",Z65&gt;0),IF($B$1="form codes:",C65,#REF!&amp;IF(E65="*"," US","")),"")</f>
        <v/>
      </c>
    </row>
    <row r="66" spans="2:29" ht="13.75" customHeight="1" x14ac:dyDescent="0.15">
      <c r="B66" s="40" t="str">
        <f t="shared" ref="B66" si="102">F66&amp;I66</f>
        <v>GC5202G004</v>
      </c>
      <c r="C66" s="73" t="s">
        <v>150</v>
      </c>
      <c r="F66" s="23" t="s">
        <v>830</v>
      </c>
      <c r="G66" s="29" t="str">
        <f t="shared" ref="G66" si="103">PROPER(K66)</f>
        <v>Bennett N Is For Niels Complet</v>
      </c>
      <c r="H66" s="80"/>
      <c r="I66" s="76" t="s">
        <v>516</v>
      </c>
      <c r="J66" s="76" t="str">
        <f t="shared" ref="J66" si="104">LEFT(L66,SEARCH(" ",L66)-1)&amp;IF(ISERROR(VLOOKUP(I66,shapes,3,0)),""," "&amp;VLOOKUP(I66,shapes,3,0))</f>
        <v>7.5"</v>
      </c>
      <c r="K66" s="78" t="str">
        <f>VLOOKUP($B66,'sku master'!B:H,5,0)</f>
        <v>BENNETT N IS FOR NIELS COMPLET</v>
      </c>
      <c r="L66" s="76" t="str">
        <f>VLOOKUP($B66,'sku master'!B:H,7,0)</f>
        <v>7.5" X 28.65"</v>
      </c>
      <c r="M66" s="76" t="str">
        <f t="array" ref="M66">INDEX('sku master'!$C$1:$C$705,MATCH($F66,'sku master'!$E$1:$E$705,0))</f>
        <v>GIRL</v>
      </c>
      <c r="N66" s="76" t="str">
        <f>VLOOKUP(VLOOKUP($B66,'sku master'!B:D,3,0),merch,2,0)</f>
        <v>COMPLETES</v>
      </c>
      <c r="O66" s="91"/>
      <c r="P66" s="80"/>
      <c r="Q66" s="80"/>
      <c r="R66" s="80"/>
      <c r="S66" s="80"/>
      <c r="T66" s="80"/>
      <c r="U66" s="80"/>
      <c r="V66" s="80"/>
      <c r="W66" s="80"/>
      <c r="X66" s="81">
        <f t="shared" ref="X66" si="105">SUM(O66:W66)</f>
        <v>0</v>
      </c>
      <c r="Y66" s="142">
        <v>20000</v>
      </c>
      <c r="Z66" s="151">
        <f t="shared" ref="Z66" si="106">Y66*X66</f>
        <v>0</v>
      </c>
      <c r="AC66" s="75" t="str">
        <f>IF(OR(G66="",Z66&gt;0),IF($B$1="form codes:",C66,#REF!&amp;IF(E66="*"," US","")),"")</f>
        <v/>
      </c>
    </row>
    <row r="67" spans="2:29" ht="13.75" customHeight="1" x14ac:dyDescent="0.25">
      <c r="B67" s="40" t="str">
        <f>F67&amp;I67</f>
        <v>GC5202G007</v>
      </c>
      <c r="C67" s="73" t="s">
        <v>150</v>
      </c>
      <c r="F67" s="83" t="s">
        <v>830</v>
      </c>
      <c r="G67" s="29" t="str">
        <f t="shared" si="98"/>
        <v>Bennett N Is For Niels Complet</v>
      </c>
      <c r="H67" s="25"/>
      <c r="I67" s="24" t="s">
        <v>520</v>
      </c>
      <c r="J67" s="24" t="str">
        <f t="shared" si="99"/>
        <v>7.0"</v>
      </c>
      <c r="K67" s="23" t="str">
        <f>VLOOKUP($B67,'sku master'!B:H,5,0)</f>
        <v>BENNETT N IS FOR NIELS COMPLET</v>
      </c>
      <c r="L67" s="24" t="str">
        <f>VLOOKUP($B67,'sku master'!B:H,7,0)</f>
        <v>7.0" X 28"</v>
      </c>
      <c r="M67" s="24" t="str">
        <f t="array" ref="M67">INDEX('sku master'!$C$1:$C$705,MATCH($F67,'sku master'!$E$1:$E$705,0))</f>
        <v>GIRL</v>
      </c>
      <c r="N67" s="24" t="str">
        <f>VLOOKUP(VLOOKUP($B67,'sku master'!B:D,3,0),merch,2,0)</f>
        <v>COMPLETES</v>
      </c>
      <c r="O67" s="56"/>
      <c r="P67" s="25"/>
      <c r="Q67" s="25"/>
      <c r="R67" s="25"/>
      <c r="S67" s="25"/>
      <c r="T67" s="25"/>
      <c r="U67" s="25"/>
      <c r="V67" s="25"/>
      <c r="W67" s="25"/>
      <c r="X67" s="26">
        <f t="shared" si="100"/>
        <v>0</v>
      </c>
      <c r="Y67" s="142">
        <v>20000</v>
      </c>
      <c r="Z67" s="151">
        <f t="shared" si="101"/>
        <v>0</v>
      </c>
      <c r="AC67" s="75" t="str">
        <f>IF(OR(G67="",Z67&gt;0),IF($B$1="form codes:",C67,#REF!&amp;IF(E67="*"," US","")),"")</f>
        <v/>
      </c>
    </row>
    <row r="68" spans="2:29" ht="13.75" customHeight="1" x14ac:dyDescent="0.15">
      <c r="B68" s="40" t="str">
        <f>F68&amp;I68</f>
        <v>GC5203G004</v>
      </c>
      <c r="C68" s="73" t="s">
        <v>150</v>
      </c>
      <c r="F68" s="23" t="s">
        <v>834</v>
      </c>
      <c r="G68" s="29" t="str">
        <f t="shared" si="98"/>
        <v>Lil Dre 93 Til Stripe Complete</v>
      </c>
      <c r="H68" s="25"/>
      <c r="I68" s="24" t="s">
        <v>516</v>
      </c>
      <c r="J68" s="24" t="str">
        <f t="shared" si="99"/>
        <v>7.5"</v>
      </c>
      <c r="K68" s="23" t="str">
        <f>VLOOKUP($B68,'sku master'!B:H,5,0)</f>
        <v>LIL DRE 93 TIL STRIPE COMPLETE</v>
      </c>
      <c r="L68" s="24" t="str">
        <f>VLOOKUP($B68,'sku master'!B:H,7,0)</f>
        <v>7.5" X 28.65"</v>
      </c>
      <c r="M68" s="24" t="str">
        <f t="array" ref="M68">INDEX('sku master'!$C$1:$C$705,MATCH($F68,'sku master'!$E$1:$E$705,0))</f>
        <v>GIRL</v>
      </c>
      <c r="N68" s="24" t="str">
        <f>VLOOKUP(VLOOKUP($B68,'sku master'!B:D,3,0),merch,2,0)</f>
        <v>COMPLETES</v>
      </c>
      <c r="O68" s="56"/>
      <c r="P68" s="25"/>
      <c r="Q68" s="25"/>
      <c r="R68" s="25"/>
      <c r="S68" s="25"/>
      <c r="T68" s="25"/>
      <c r="U68" s="25"/>
      <c r="V68" s="25"/>
      <c r="W68" s="25"/>
      <c r="X68" s="26">
        <f t="shared" si="100"/>
        <v>0</v>
      </c>
      <c r="Y68" s="142">
        <v>20000</v>
      </c>
      <c r="Z68" s="151">
        <f t="shared" si="101"/>
        <v>0</v>
      </c>
      <c r="AC68" s="75" t="str">
        <f>IF(OR(G68="",Z68&gt;0),IF($B$1="form codes:",C68,#REF!&amp;IF(E68="*"," US","")),"")</f>
        <v/>
      </c>
    </row>
    <row r="69" spans="2:29" ht="13.75" customHeight="1" x14ac:dyDescent="0.15">
      <c r="B69" s="40" t="str">
        <f>F69&amp;I69</f>
        <v>GC5203G080</v>
      </c>
      <c r="C69" s="73" t="s">
        <v>150</v>
      </c>
      <c r="F69" s="23" t="s">
        <v>834</v>
      </c>
      <c r="G69" s="29" t="str">
        <f t="shared" si="98"/>
        <v>Lil Dre 93 Til Stripe Complete</v>
      </c>
      <c r="H69" s="25"/>
      <c r="I69" s="24" t="s">
        <v>263</v>
      </c>
      <c r="J69" s="24" t="str">
        <f t="shared" si="99"/>
        <v>8"</v>
      </c>
      <c r="K69" s="23" t="str">
        <f>VLOOKUP($B69,'sku master'!B:H,5,0)</f>
        <v>LIL DRE 93 TIL STRIPE COMPLETE</v>
      </c>
      <c r="L69" s="24" t="str">
        <f>VLOOKUP($B69,'sku master'!B:H,7,0)</f>
        <v>8" X 31.88"</v>
      </c>
      <c r="M69" s="24" t="str">
        <f t="array" ref="M69">INDEX('sku master'!$C$1:$C$705,MATCH($F69,'sku master'!$E$1:$E$705,0))</f>
        <v>GIRL</v>
      </c>
      <c r="N69" s="24" t="str">
        <f>VLOOKUP(VLOOKUP($B69,'sku master'!B:D,3,0),merch,2,0)</f>
        <v>COMPLETES</v>
      </c>
      <c r="O69" s="56"/>
      <c r="P69" s="25"/>
      <c r="Q69" s="25"/>
      <c r="R69" s="25"/>
      <c r="S69" s="25"/>
      <c r="T69" s="25"/>
      <c r="U69" s="25"/>
      <c r="V69" s="25"/>
      <c r="W69" s="25"/>
      <c r="X69" s="26">
        <f t="shared" si="100"/>
        <v>0</v>
      </c>
      <c r="Y69" s="142">
        <v>20000</v>
      </c>
      <c r="Z69" s="151">
        <f t="shared" si="101"/>
        <v>0</v>
      </c>
      <c r="AC69" s="75" t="str">
        <f>IF(OR(G69="",Z69&gt;0),IF($B$1="form codes:",C69,#REF!&amp;IF(E69="*"," US","")),"")</f>
        <v/>
      </c>
    </row>
    <row r="70" spans="2:29" ht="14.25" customHeight="1" x14ac:dyDescent="0.15">
      <c r="B70" s="40" t="str">
        <f>F70&amp;I70</f>
        <v/>
      </c>
      <c r="C70" s="72"/>
      <c r="D70" s="73" t="s">
        <v>150</v>
      </c>
      <c r="I70" s="30"/>
      <c r="AC70" s="75" t="str">
        <f>IF(OR(G70="",Z70&gt;0),IF($B$1="form codes:",D70,C70&amp;IF(E70="*"," US","")),"")</f>
        <v>X</v>
      </c>
    </row>
    <row r="71" spans="2:29" ht="14.25" customHeight="1" x14ac:dyDescent="0.15">
      <c r="C71" s="72"/>
      <c r="D71" s="73" t="s">
        <v>150</v>
      </c>
      <c r="F71" s="8" t="s">
        <v>466</v>
      </c>
      <c r="G71" s="8"/>
      <c r="H71" s="9"/>
      <c r="I71" s="8"/>
      <c r="J71" s="8"/>
      <c r="K71" s="8"/>
      <c r="L71" s="8"/>
      <c r="M71" s="8"/>
      <c r="N71" s="8"/>
      <c r="O71" s="10" t="s">
        <v>50</v>
      </c>
      <c r="P71" s="10" t="s">
        <v>51</v>
      </c>
      <c r="Q71" s="10" t="s">
        <v>52</v>
      </c>
      <c r="R71" s="10" t="s">
        <v>53</v>
      </c>
      <c r="S71" s="10" t="s">
        <v>106</v>
      </c>
      <c r="T71" s="9"/>
      <c r="U71" s="9"/>
      <c r="V71" s="9"/>
      <c r="W71" s="9"/>
      <c r="X71" s="12"/>
      <c r="Y71" s="135"/>
      <c r="Z71" s="150"/>
      <c r="AC71" s="75" t="str">
        <f t="shared" ref="AC71:AC81" si="107">IF(OR(G71="",Z71&gt;0),IF($B$1="form codes:",D71,C71&amp;IF(E71="*"," US","")),"")</f>
        <v>X</v>
      </c>
    </row>
    <row r="72" spans="2:29" ht="14.25" customHeight="1" x14ac:dyDescent="0.15">
      <c r="B72" s="40" t="str">
        <f t="shared" ref="B72:B81" si="108">F72&amp;I72</f>
        <v>GTS125125001</v>
      </c>
      <c r="C72" s="72"/>
      <c r="D72" s="73" t="s">
        <v>150</v>
      </c>
      <c r="E72" s="40" t="s">
        <v>86</v>
      </c>
      <c r="F72" s="23" t="s">
        <v>347</v>
      </c>
      <c r="G72" s="29" t="s">
        <v>321</v>
      </c>
      <c r="H72" s="21"/>
      <c r="I72" s="28" t="s">
        <v>54</v>
      </c>
      <c r="J72" s="20" t="str">
        <f t="shared" ref="J72:J80" si="109">PROPER(L72)</f>
        <v>Black</v>
      </c>
      <c r="K72" s="23" t="str">
        <f>VLOOKUP($B72,'sku master'!B:H,5,0)</f>
        <v>GIRL CLASSIC OG TEE</v>
      </c>
      <c r="L72" s="24" t="str">
        <f>VLOOKUP($B72,'sku master'!B:H,7,0)</f>
        <v>BLACK</v>
      </c>
      <c r="M72" s="24" t="str">
        <f t="array" ref="M72">INDEX('sku master'!$C$1:$C$705,MATCH($F72,'sku master'!$E$1:$E$705,0))</f>
        <v>GIRL</v>
      </c>
      <c r="N72" s="24" t="str">
        <f>VLOOKUP(VLOOKUP($B72,'sku master'!B:D,3,0),merch,2,0)</f>
        <v>SOFTGOODS</v>
      </c>
      <c r="O72" s="56"/>
      <c r="P72" s="56"/>
      <c r="Q72" s="56"/>
      <c r="R72" s="56"/>
      <c r="S72" s="56"/>
      <c r="T72" s="21"/>
      <c r="U72" s="21"/>
      <c r="V72" s="21"/>
      <c r="W72" s="21"/>
      <c r="X72" s="26">
        <f t="shared" ref="X72:X80" si="110">SUM(O72:W72)</f>
        <v>0</v>
      </c>
      <c r="Y72" s="142">
        <v>6000</v>
      </c>
      <c r="Z72" s="151">
        <f t="shared" ref="Z72:Z80" si="111">Y72*X72</f>
        <v>0</v>
      </c>
      <c r="AC72" s="75" t="str">
        <f t="shared" si="107"/>
        <v/>
      </c>
    </row>
    <row r="73" spans="2:29" ht="14.25" customHeight="1" x14ac:dyDescent="0.15">
      <c r="B73" s="40" t="str">
        <f t="shared" si="108"/>
        <v>GTS125125002</v>
      </c>
      <c r="C73" s="72"/>
      <c r="D73" s="73" t="s">
        <v>150</v>
      </c>
      <c r="E73" s="40" t="s">
        <v>86</v>
      </c>
      <c r="F73" s="23" t="s">
        <v>347</v>
      </c>
      <c r="G73" s="29" t="s">
        <v>321</v>
      </c>
      <c r="H73" s="25"/>
      <c r="I73" s="28" t="s">
        <v>59</v>
      </c>
      <c r="J73" s="24" t="str">
        <f t="shared" si="109"/>
        <v>White</v>
      </c>
      <c r="K73" s="23" t="str">
        <f>VLOOKUP($B73,'sku master'!B:H,5,0)</f>
        <v>GIRL CLASSIC OG TEE</v>
      </c>
      <c r="L73" s="24" t="str">
        <f>VLOOKUP($B73,'sku master'!B:H,7,0)</f>
        <v>WHITE</v>
      </c>
      <c r="M73" s="24" t="str">
        <f t="array" ref="M73">INDEX('sku master'!$C$1:$C$705,MATCH($F73,'sku master'!$E$1:$E$705,0))</f>
        <v>GIRL</v>
      </c>
      <c r="N73" s="24" t="str">
        <f>VLOOKUP(VLOOKUP($B73,'sku master'!B:D,3,0),merch,2,0)</f>
        <v>SOFTGOODS</v>
      </c>
      <c r="O73" s="56"/>
      <c r="P73" s="56"/>
      <c r="Q73" s="56"/>
      <c r="R73" s="56"/>
      <c r="S73" s="56"/>
      <c r="T73" s="25"/>
      <c r="U73" s="25"/>
      <c r="V73" s="25"/>
      <c r="W73" s="25"/>
      <c r="X73" s="26">
        <f t="shared" si="110"/>
        <v>0</v>
      </c>
      <c r="Y73" s="142">
        <v>6000</v>
      </c>
      <c r="Z73" s="151">
        <f t="shared" si="111"/>
        <v>0</v>
      </c>
      <c r="AC73" s="75" t="str">
        <f t="shared" si="107"/>
        <v/>
      </c>
    </row>
    <row r="74" spans="2:29" ht="14.25" customHeight="1" x14ac:dyDescent="0.15">
      <c r="B74" s="40" t="str">
        <f t="shared" si="108"/>
        <v>GTS125125811</v>
      </c>
      <c r="C74" s="72"/>
      <c r="D74" s="73" t="s">
        <v>150</v>
      </c>
      <c r="E74" s="40" t="s">
        <v>86</v>
      </c>
      <c r="F74" s="23" t="s">
        <v>347</v>
      </c>
      <c r="G74" s="29" t="s">
        <v>321</v>
      </c>
      <c r="H74" s="25"/>
      <c r="I74" s="28" t="s">
        <v>348</v>
      </c>
      <c r="J74" s="24" t="str">
        <f t="shared" si="109"/>
        <v>Ash Heather</v>
      </c>
      <c r="K74" s="23" t="str">
        <f>VLOOKUP($B74,'sku master'!B:H,5,0)</f>
        <v>GIRL CLASSIC OG TEE</v>
      </c>
      <c r="L74" s="24" t="str">
        <f>VLOOKUP($B74,'sku master'!B:H,7,0)</f>
        <v>ASH HEATHER</v>
      </c>
      <c r="M74" s="24" t="str">
        <f t="array" ref="M74">INDEX('sku master'!$C$1:$C$705,MATCH($F74,'sku master'!$E$1:$E$705,0))</f>
        <v>GIRL</v>
      </c>
      <c r="N74" s="24" t="str">
        <f>VLOOKUP(VLOOKUP($B74,'sku master'!B:D,3,0),merch,2,0)</f>
        <v>SOFTGOODS</v>
      </c>
      <c r="O74" s="56"/>
      <c r="P74" s="56"/>
      <c r="Q74" s="56"/>
      <c r="R74" s="56"/>
      <c r="S74" s="56"/>
      <c r="T74" s="25"/>
      <c r="U74" s="25"/>
      <c r="V74" s="25"/>
      <c r="W74" s="25"/>
      <c r="X74" s="26">
        <f t="shared" si="110"/>
        <v>0</v>
      </c>
      <c r="Y74" s="142">
        <v>6000</v>
      </c>
      <c r="Z74" s="151">
        <f t="shared" si="111"/>
        <v>0</v>
      </c>
      <c r="AC74" s="75" t="str">
        <f t="shared" si="107"/>
        <v/>
      </c>
    </row>
    <row r="75" spans="2:29" ht="14.25" customHeight="1" x14ac:dyDescent="0.15">
      <c r="B75" s="40" t="str">
        <f t="shared" si="108"/>
        <v>GTS125203002</v>
      </c>
      <c r="C75" s="72"/>
      <c r="D75" s="73" t="s">
        <v>150</v>
      </c>
      <c r="E75" s="40" t="s">
        <v>86</v>
      </c>
      <c r="F75" s="23" t="s">
        <v>365</v>
      </c>
      <c r="G75" s="29" t="s">
        <v>374</v>
      </c>
      <c r="H75" s="25"/>
      <c r="I75" s="28" t="s">
        <v>59</v>
      </c>
      <c r="J75" s="24" t="str">
        <f t="shared" si="109"/>
        <v>White</v>
      </c>
      <c r="K75" s="23" t="str">
        <f>VLOOKUP($B75,'sku master'!B:H,5,0)</f>
        <v>GIRL CLASSIC L/S TEE</v>
      </c>
      <c r="L75" s="24" t="str">
        <f>VLOOKUP($B75,'sku master'!B:H,7,0)</f>
        <v>WHITE</v>
      </c>
      <c r="M75" s="24" t="str">
        <f t="array" ref="M75">INDEX('sku master'!$C$1:$C$705,MATCH($F75,'sku master'!$E$1:$E$705,0))</f>
        <v>GIRL</v>
      </c>
      <c r="N75" s="24" t="str">
        <f>VLOOKUP(VLOOKUP($B75,'sku master'!B:D,3,0),merch,2,0)</f>
        <v>SOFTGOODS</v>
      </c>
      <c r="O75" s="56"/>
      <c r="P75" s="56"/>
      <c r="Q75" s="56"/>
      <c r="R75" s="56"/>
      <c r="S75" s="56"/>
      <c r="T75" s="25"/>
      <c r="U75" s="25"/>
      <c r="V75" s="25"/>
      <c r="W75" s="25"/>
      <c r="X75" s="26">
        <f t="shared" si="110"/>
        <v>0</v>
      </c>
      <c r="Y75" s="142">
        <v>7000</v>
      </c>
      <c r="Z75" s="151">
        <f t="shared" si="111"/>
        <v>0</v>
      </c>
      <c r="AC75" s="75" t="str">
        <f t="shared" si="107"/>
        <v/>
      </c>
    </row>
    <row r="76" spans="2:29" ht="14.25" customHeight="1" x14ac:dyDescent="0.15">
      <c r="B76" s="40" t="str">
        <f t="shared" si="108"/>
        <v>GSW125105001</v>
      </c>
      <c r="C76" s="72"/>
      <c r="D76" s="73" t="s">
        <v>150</v>
      </c>
      <c r="E76" s="40" t="s">
        <v>86</v>
      </c>
      <c r="F76" s="23" t="s">
        <v>334</v>
      </c>
      <c r="G76" s="29" t="s">
        <v>322</v>
      </c>
      <c r="H76" s="25"/>
      <c r="I76" s="28" t="s">
        <v>54</v>
      </c>
      <c r="J76" s="24" t="str">
        <f t="shared" si="109"/>
        <v>Black</v>
      </c>
      <c r="K76" s="23" t="str">
        <f>VLOOKUP($B76,'sku master'!B:H,5,0)</f>
        <v>GIRL CLASSIC OG HOOD</v>
      </c>
      <c r="L76" s="24" t="str">
        <f>VLOOKUP($B76,'sku master'!B:H,7,0)</f>
        <v>BLACK</v>
      </c>
      <c r="M76" s="24" t="str">
        <f t="array" ref="M76">INDEX('sku master'!$C$1:$C$705,MATCH($F76,'sku master'!$E$1:$E$705,0))</f>
        <v>GIRL</v>
      </c>
      <c r="N76" s="24" t="str">
        <f>VLOOKUP(VLOOKUP($B76,'sku master'!B:D,3,0),merch,2,0)</f>
        <v>SOFTGOODS</v>
      </c>
      <c r="O76" s="56"/>
      <c r="P76" s="56"/>
      <c r="Q76" s="56"/>
      <c r="R76" s="56"/>
      <c r="S76" s="56"/>
      <c r="T76" s="25"/>
      <c r="U76" s="25"/>
      <c r="V76" s="25"/>
      <c r="W76" s="25"/>
      <c r="X76" s="26">
        <f t="shared" si="110"/>
        <v>0</v>
      </c>
      <c r="Y76" s="142">
        <v>14000</v>
      </c>
      <c r="Z76" s="151">
        <f t="shared" si="111"/>
        <v>0</v>
      </c>
      <c r="AC76" s="75" t="str">
        <f t="shared" si="107"/>
        <v/>
      </c>
    </row>
    <row r="77" spans="2:29" ht="14.25" customHeight="1" x14ac:dyDescent="0.15">
      <c r="B77" s="40" t="str">
        <f t="shared" si="108"/>
        <v>GSW125202001</v>
      </c>
      <c r="C77" s="72"/>
      <c r="D77" s="73" t="s">
        <v>150</v>
      </c>
      <c r="E77" s="40" t="s">
        <v>86</v>
      </c>
      <c r="F77" s="23" t="s">
        <v>340</v>
      </c>
      <c r="G77" s="29" t="s">
        <v>375</v>
      </c>
      <c r="H77" s="25"/>
      <c r="I77" s="28" t="s">
        <v>54</v>
      </c>
      <c r="J77" s="24" t="str">
        <f t="shared" si="109"/>
        <v>Black</v>
      </c>
      <c r="K77" s="23" t="str">
        <f>VLOOKUP($B77,'sku master'!B:H,5,0)</f>
        <v>GIRL CLASSIC OG CREW</v>
      </c>
      <c r="L77" s="24" t="str">
        <f>VLOOKUP($B77,'sku master'!B:H,7,0)</f>
        <v>BLACK</v>
      </c>
      <c r="M77" s="24" t="str">
        <f t="array" ref="M77">INDEX('sku master'!$C$1:$C$705,MATCH($F77,'sku master'!$E$1:$E$705,0))</f>
        <v>GIRL</v>
      </c>
      <c r="N77" s="24" t="str">
        <f>VLOOKUP(VLOOKUP($B77,'sku master'!B:D,3,0),merch,2,0)</f>
        <v>SOFTGOODS</v>
      </c>
      <c r="O77" s="56"/>
      <c r="P77" s="56"/>
      <c r="Q77" s="56"/>
      <c r="R77" s="56"/>
      <c r="S77" s="56"/>
      <c r="T77" s="25"/>
      <c r="U77" s="25"/>
      <c r="V77" s="25"/>
      <c r="W77" s="25"/>
      <c r="X77" s="26">
        <f t="shared" si="110"/>
        <v>0</v>
      </c>
      <c r="Y77" s="142">
        <v>12000</v>
      </c>
      <c r="Z77" s="151">
        <f t="shared" si="111"/>
        <v>0</v>
      </c>
      <c r="AC77" s="75" t="str">
        <f t="shared" si="107"/>
        <v/>
      </c>
    </row>
    <row r="78" spans="2:29" ht="14.25" customHeight="1" x14ac:dyDescent="0.15">
      <c r="B78" s="40" t="str">
        <f t="shared" si="108"/>
        <v>GH125201001</v>
      </c>
      <c r="C78" s="72"/>
      <c r="D78" s="73" t="s">
        <v>150</v>
      </c>
      <c r="E78" s="40" t="s">
        <v>86</v>
      </c>
      <c r="F78" s="23" t="s">
        <v>317</v>
      </c>
      <c r="G78" s="29" t="s">
        <v>323</v>
      </c>
      <c r="H78" s="25"/>
      <c r="I78" s="28" t="s">
        <v>54</v>
      </c>
      <c r="J78" s="24" t="str">
        <f>PROPER(L78)</f>
        <v>Black</v>
      </c>
      <c r="K78" s="23" t="str">
        <f>VLOOKUP($B78,'sku master'!B:H,5,0)</f>
        <v>GIRL CLASSIC OG BEANIE</v>
      </c>
      <c r="L78" s="24" t="str">
        <f>VLOOKUP($B78,'sku master'!B:H,7,0)</f>
        <v>BLACK</v>
      </c>
      <c r="M78" s="24" t="str">
        <f t="array" ref="M78">INDEX('sku master'!$C$1:$C$705,MATCH($F78,'sku master'!$E$1:$E$705,0))</f>
        <v>GIRL</v>
      </c>
      <c r="N78" s="24" t="str">
        <f>VLOOKUP(VLOOKUP($B78,'sku master'!B:D,3,0),merch,2,0)</f>
        <v>HATS</v>
      </c>
      <c r="O78" s="56"/>
      <c r="P78" s="88"/>
      <c r="Q78" s="87"/>
      <c r="R78" s="87"/>
      <c r="S78" s="87"/>
      <c r="T78" s="25"/>
      <c r="U78" s="25"/>
      <c r="V78" s="25"/>
      <c r="W78" s="25"/>
      <c r="X78" s="26">
        <f>SUM(O78:W78)</f>
        <v>0</v>
      </c>
      <c r="Y78" s="142">
        <v>6000</v>
      </c>
      <c r="Z78" s="151">
        <f>Y78*X78</f>
        <v>0</v>
      </c>
      <c r="AC78" s="75" t="str">
        <f t="shared" si="107"/>
        <v/>
      </c>
    </row>
    <row r="79" spans="2:29" ht="14.25" customHeight="1" x14ac:dyDescent="0.15">
      <c r="B79" s="40" t="str">
        <f t="shared" si="108"/>
        <v>GH125110384</v>
      </c>
      <c r="C79" s="72"/>
      <c r="D79" s="73" t="s">
        <v>150</v>
      </c>
      <c r="E79" s="40" t="s">
        <v>86</v>
      </c>
      <c r="F79" s="23" t="s">
        <v>312</v>
      </c>
      <c r="G79" s="29" t="s">
        <v>324</v>
      </c>
      <c r="H79" s="25"/>
      <c r="I79" s="28" t="s">
        <v>313</v>
      </c>
      <c r="J79" s="24" t="str">
        <f>PROPER(L79)</f>
        <v>Black/Grey</v>
      </c>
      <c r="K79" s="23" t="str">
        <f>VLOOKUP($B79,'sku master'!B:H,5,0)</f>
        <v>GIRL CLASSIC OG SNAPBACK</v>
      </c>
      <c r="L79" s="24" t="str">
        <f>VLOOKUP($B79,'sku master'!B:H,7,0)</f>
        <v>BLACK/GREY</v>
      </c>
      <c r="M79" s="24" t="str">
        <f t="array" ref="M79">INDEX('sku master'!$C$1:$C$705,MATCH($F79,'sku master'!$E$1:$E$705,0))</f>
        <v>GIRL</v>
      </c>
      <c r="N79" s="24" t="str">
        <f>VLOOKUP(VLOOKUP($B79,'sku master'!B:D,3,0),merch,2,0)</f>
        <v>HATS</v>
      </c>
      <c r="O79" s="56"/>
      <c r="P79" s="88"/>
      <c r="Q79" s="87"/>
      <c r="R79" s="87"/>
      <c r="S79" s="87"/>
      <c r="T79" s="25"/>
      <c r="U79" s="25"/>
      <c r="V79" s="25"/>
      <c r="W79" s="25"/>
      <c r="X79" s="26">
        <f>SUM(O79:W79)</f>
        <v>0</v>
      </c>
      <c r="Y79" s="142">
        <v>7000</v>
      </c>
      <c r="Z79" s="151">
        <f>Y79*X79</f>
        <v>0</v>
      </c>
      <c r="AC79" s="75" t="str">
        <f t="shared" si="107"/>
        <v/>
      </c>
    </row>
    <row r="80" spans="2:29" ht="14.25" customHeight="1" x14ac:dyDescent="0.15">
      <c r="B80" s="40" t="str">
        <f t="shared" si="108"/>
        <v>GH125111001</v>
      </c>
      <c r="C80" s="72"/>
      <c r="D80" s="73" t="s">
        <v>150</v>
      </c>
      <c r="E80" s="40" t="s">
        <v>86</v>
      </c>
      <c r="F80" s="23" t="s">
        <v>315</v>
      </c>
      <c r="G80" s="29" t="s">
        <v>486</v>
      </c>
      <c r="H80" s="25"/>
      <c r="I80" s="28" t="s">
        <v>54</v>
      </c>
      <c r="J80" s="24" t="str">
        <f t="shared" si="109"/>
        <v>Black</v>
      </c>
      <c r="K80" s="23" t="str">
        <f>VLOOKUP($B80,'sku master'!B:H,5,0)</f>
        <v>GIRL OG CLASSIC SNAPBACK</v>
      </c>
      <c r="L80" s="24" t="str">
        <f>VLOOKUP($B80,'sku master'!B:H,7,0)</f>
        <v>BLACK</v>
      </c>
      <c r="M80" s="24" t="str">
        <f t="array" ref="M80">INDEX('sku master'!$C$1:$C$705,MATCH($F80,'sku master'!$E$1:$E$705,0))</f>
        <v>GIRL</v>
      </c>
      <c r="N80" s="24" t="str">
        <f>VLOOKUP(VLOOKUP($B80,'sku master'!B:D,3,0),merch,2,0)</f>
        <v>HATS</v>
      </c>
      <c r="O80" s="56"/>
      <c r="P80" s="88"/>
      <c r="Q80" s="87"/>
      <c r="R80" s="87"/>
      <c r="S80" s="87"/>
      <c r="T80" s="25"/>
      <c r="U80" s="25"/>
      <c r="V80" s="25"/>
      <c r="W80" s="25"/>
      <c r="X80" s="26">
        <f t="shared" si="110"/>
        <v>0</v>
      </c>
      <c r="Y80" s="142">
        <v>7000</v>
      </c>
      <c r="Z80" s="151">
        <f t="shared" si="111"/>
        <v>0</v>
      </c>
      <c r="AC80" s="75" t="str">
        <f t="shared" si="107"/>
        <v/>
      </c>
    </row>
    <row r="81" spans="2:29" ht="13.75" customHeight="1" x14ac:dyDescent="0.15">
      <c r="B81" s="40" t="str">
        <f t="shared" si="108"/>
        <v/>
      </c>
      <c r="C81" s="72"/>
      <c r="D81" s="73" t="s">
        <v>150</v>
      </c>
      <c r="AC81" s="75" t="str">
        <f t="shared" si="107"/>
        <v>X</v>
      </c>
    </row>
    <row r="82" spans="2:29" ht="14.25" customHeight="1" x14ac:dyDescent="0.15">
      <c r="B82" s="40" t="s">
        <v>841</v>
      </c>
      <c r="C82" s="72"/>
      <c r="D82" s="73" t="s">
        <v>150</v>
      </c>
      <c r="F82" s="8" t="str">
        <f>B82</f>
        <v>Girl Wheels</v>
      </c>
      <c r="G82" s="8"/>
      <c r="H82" s="8"/>
      <c r="I82" s="8"/>
      <c r="J82" s="8"/>
      <c r="K82" s="8"/>
      <c r="L82" s="8"/>
      <c r="M82" s="8"/>
      <c r="N82" s="8"/>
      <c r="O82" s="10">
        <v>51</v>
      </c>
      <c r="P82" s="10">
        <v>53</v>
      </c>
      <c r="Q82" s="10">
        <v>55</v>
      </c>
      <c r="R82" s="10"/>
      <c r="S82" s="10"/>
      <c r="T82" s="9"/>
      <c r="U82" s="9"/>
      <c r="V82" s="9"/>
      <c r="W82" s="9"/>
      <c r="X82" s="12"/>
      <c r="Y82" s="135"/>
      <c r="Z82" s="150"/>
      <c r="AC82" s="75" t="s">
        <v>528</v>
      </c>
    </row>
    <row r="83" spans="2:29" ht="14.25" customHeight="1" x14ac:dyDescent="0.15">
      <c r="B83" s="40" t="str">
        <f>F83&amp;I83</f>
        <v>GW5211024</v>
      </c>
      <c r="C83" s="72"/>
      <c r="D83" s="73" t="s">
        <v>150</v>
      </c>
      <c r="E83" s="40" t="s">
        <v>86</v>
      </c>
      <c r="F83" s="23" t="s">
        <v>649</v>
      </c>
      <c r="G83" s="29" t="str">
        <f>PROPER(K83)</f>
        <v>Girl Blammo Staple Wheel</v>
      </c>
      <c r="H83" s="24"/>
      <c r="I83" s="28" t="s">
        <v>21</v>
      </c>
      <c r="J83" s="20" t="str">
        <f t="shared" ref="J83" si="112">PROPER(L83)</f>
        <v>Assorted Colors</v>
      </c>
      <c r="K83" s="19" t="str">
        <f>VLOOKUP($B83,'sku master'!B:H,5,0)</f>
        <v>GIRL BLAMMO STAPLE WHEEL</v>
      </c>
      <c r="L83" s="20" t="str">
        <f>VLOOKUP($B83,'sku master'!B:H,7,0)</f>
        <v>ASSORTED COLORS</v>
      </c>
      <c r="M83" s="20" t="str">
        <f t="array" ref="M83">INDEX('sku master'!$C$1:$C$705,MATCH($F83,'sku master'!$E$1:$E$705,0))</f>
        <v>GIRL</v>
      </c>
      <c r="N83" s="20" t="str">
        <f>VLOOKUP(VLOOKUP($B83,'sku master'!B:D,3,0),merch,2,0)</f>
        <v>WHEELS</v>
      </c>
      <c r="O83" s="55"/>
      <c r="P83" s="114"/>
      <c r="Q83" s="114"/>
      <c r="R83" s="115"/>
      <c r="S83" s="21"/>
      <c r="T83" s="21"/>
      <c r="U83" s="21"/>
      <c r="V83" s="21"/>
      <c r="W83" s="21"/>
      <c r="X83" s="26">
        <f t="shared" ref="X83" si="113">SUM(O83:W83)</f>
        <v>0</v>
      </c>
      <c r="Y83" s="142">
        <v>6000</v>
      </c>
      <c r="Z83" s="151">
        <f t="shared" ref="Z83" si="114">Y83*X83</f>
        <v>0</v>
      </c>
      <c r="AC83" s="1" t="str">
        <f t="shared" ref="AC83" si="115">IF(OR(G83="",Z83&gt;0),IF($B$1="form codes:",D83,C83&amp;IF(E83="*"," US","")),"")</f>
        <v/>
      </c>
    </row>
    <row r="84" spans="2:29" s="107" customFormat="1" ht="14.25" customHeight="1" x14ac:dyDescent="0.2">
      <c r="B84" s="108" t="str">
        <f>F84&amp;I84</f>
        <v/>
      </c>
      <c r="C84" s="109"/>
      <c r="D84" s="110" t="s">
        <v>150</v>
      </c>
      <c r="E84" s="108"/>
      <c r="O84" s="111"/>
      <c r="P84" s="112"/>
      <c r="Q84" s="112"/>
      <c r="R84" s="112"/>
      <c r="S84" s="112"/>
      <c r="T84" s="112"/>
      <c r="U84" s="112"/>
      <c r="V84" s="112"/>
      <c r="W84" s="112"/>
      <c r="X84" s="113"/>
      <c r="Y84" s="137"/>
      <c r="Z84" s="152"/>
    </row>
    <row r="85" spans="2:29" ht="14.25" customHeight="1" x14ac:dyDescent="0.15">
      <c r="B85" s="40" t="str">
        <f t="shared" ref="B85:B87" si="116">F85&amp;I85</f>
        <v/>
      </c>
      <c r="C85" s="72"/>
      <c r="D85" s="73" t="s">
        <v>150</v>
      </c>
      <c r="F85" s="15"/>
      <c r="G85" s="15"/>
      <c r="H85" s="34"/>
      <c r="I85" s="15"/>
      <c r="J85" s="15"/>
      <c r="K85" s="15"/>
      <c r="L85" s="15"/>
      <c r="M85" s="15"/>
      <c r="N85" s="15"/>
      <c r="O85" s="33"/>
      <c r="P85" s="34"/>
      <c r="Q85" s="34"/>
      <c r="R85" s="34"/>
      <c r="S85" s="34"/>
      <c r="T85" s="34"/>
      <c r="U85" s="34"/>
      <c r="V85" s="34"/>
      <c r="W85" s="34"/>
      <c r="X85" s="35"/>
      <c r="Y85" s="133"/>
      <c r="Z85" s="147"/>
      <c r="AC85" s="75" t="str">
        <f t="shared" ref="AC85:AC89" si="117">IF(OR(G85="",Z85&gt;0),IF($B$1="form codes:",D85,C85&amp;IF(E85="*"," US","")),"")</f>
        <v>X</v>
      </c>
    </row>
    <row r="86" spans="2:29" ht="14.25" customHeight="1" x14ac:dyDescent="0.15">
      <c r="B86" s="40" t="str">
        <f>F86&amp;I86</f>
        <v>Accessories</v>
      </c>
      <c r="C86" s="72"/>
      <c r="D86" s="73" t="s">
        <v>150</v>
      </c>
      <c r="F86" s="36" t="s">
        <v>84</v>
      </c>
      <c r="G86" s="36"/>
      <c r="H86" s="37"/>
      <c r="I86" s="36"/>
      <c r="J86" s="36"/>
      <c r="K86" s="36"/>
      <c r="L86" s="36"/>
      <c r="M86" s="36"/>
      <c r="N86" s="36"/>
      <c r="O86" s="60"/>
      <c r="P86" s="37"/>
      <c r="Q86" s="37"/>
      <c r="R86" s="37"/>
      <c r="S86" s="37"/>
      <c r="T86" s="37"/>
      <c r="U86" s="37"/>
      <c r="V86" s="37"/>
      <c r="W86" s="37"/>
      <c r="X86" s="38" t="s">
        <v>45</v>
      </c>
      <c r="Y86" s="134" t="s">
        <v>46</v>
      </c>
      <c r="Z86" s="148" t="s">
        <v>47</v>
      </c>
      <c r="AC86" s="75" t="str">
        <f t="shared" si="117"/>
        <v>X</v>
      </c>
    </row>
    <row r="87" spans="2:29" ht="14.25" customHeight="1" x14ac:dyDescent="0.15">
      <c r="B87" s="40" t="str">
        <f t="shared" si="116"/>
        <v/>
      </c>
      <c r="C87" s="72"/>
      <c r="D87" s="73" t="s">
        <v>150</v>
      </c>
      <c r="AC87" s="75" t="str">
        <f t="shared" si="117"/>
        <v>X</v>
      </c>
    </row>
    <row r="88" spans="2:29" ht="14.25" customHeight="1" x14ac:dyDescent="0.15">
      <c r="B88" s="40" t="s">
        <v>58</v>
      </c>
      <c r="C88" s="72"/>
      <c r="D88" s="73" t="s">
        <v>150</v>
      </c>
      <c r="F88" s="8" t="str">
        <f>"Girl "&amp;F86</f>
        <v>Girl Accessories</v>
      </c>
      <c r="G88" s="8"/>
      <c r="H88" s="9"/>
      <c r="I88" s="8"/>
      <c r="J88" s="8"/>
      <c r="K88" s="8"/>
      <c r="L88" s="8"/>
      <c r="M88" s="8"/>
      <c r="N88" s="8"/>
      <c r="O88" s="10" t="s">
        <v>48</v>
      </c>
      <c r="P88" s="17"/>
      <c r="Q88" s="17"/>
      <c r="R88" s="17"/>
      <c r="S88" s="17"/>
      <c r="T88" s="17"/>
      <c r="U88" s="17"/>
      <c r="V88" s="17"/>
      <c r="W88" s="9"/>
      <c r="X88" s="12"/>
      <c r="Y88" s="135"/>
      <c r="Z88" s="150"/>
      <c r="AC88" s="75" t="str">
        <f t="shared" si="117"/>
        <v>X</v>
      </c>
    </row>
    <row r="89" spans="2:29" ht="13.75" customHeight="1" x14ac:dyDescent="0.15">
      <c r="B89" s="40" t="str">
        <f t="shared" ref="B89:B99" si="118">F89&amp;I89</f>
        <v>GA4815002</v>
      </c>
      <c r="C89" s="72"/>
      <c r="D89" s="73" t="s">
        <v>150</v>
      </c>
      <c r="E89" s="40" t="s">
        <v>86</v>
      </c>
      <c r="F89" s="24" t="s">
        <v>301</v>
      </c>
      <c r="G89" s="24" t="s">
        <v>306</v>
      </c>
      <c r="H89" s="25"/>
      <c r="I89" s="28" t="s">
        <v>59</v>
      </c>
      <c r="J89" s="24" t="str">
        <f t="shared" ref="J89:J98" si="119">PROPER(L89)</f>
        <v>White</v>
      </c>
      <c r="K89" s="23" t="str">
        <f>VLOOKUP($B89,'sku master'!B:H,5,0)</f>
        <v>GIRL OG CANDLE</v>
      </c>
      <c r="L89" s="24" t="str">
        <f>VLOOKUP($B89,'sku master'!B:H,7,0)</f>
        <v>WHITE</v>
      </c>
      <c r="M89" s="24" t="str">
        <f t="array" ref="M89">INDEX('sku master'!$C$1:$C$705,MATCH($F89,'sku master'!$E$1:$E$705,0))</f>
        <v>GIRL</v>
      </c>
      <c r="N89" s="24" t="str">
        <f>VLOOKUP(VLOOKUP($B89,'sku master'!B:D,3,0),merch,2,0)</f>
        <v>ACCESSORIES</v>
      </c>
      <c r="O89" s="56"/>
      <c r="P89" s="25"/>
      <c r="Q89" s="25"/>
      <c r="R89" s="25"/>
      <c r="S89" s="25"/>
      <c r="T89" s="25"/>
      <c r="U89" s="25"/>
      <c r="V89" s="25"/>
      <c r="W89" s="25"/>
      <c r="X89" s="26">
        <f t="shared" ref="X89:X98" si="120">SUM(O89:W89)</f>
        <v>0</v>
      </c>
      <c r="Y89" s="142">
        <v>3000</v>
      </c>
      <c r="Z89" s="151">
        <f t="shared" ref="Z89:Z98" si="121">Y89*X89</f>
        <v>0</v>
      </c>
      <c r="AC89" s="75" t="str">
        <f t="shared" si="117"/>
        <v/>
      </c>
    </row>
    <row r="90" spans="2:29" ht="13.75" customHeight="1" x14ac:dyDescent="0.15">
      <c r="B90" s="40" t="str">
        <f>F90&amp;I90</f>
        <v>GA4710001</v>
      </c>
      <c r="C90" s="72"/>
      <c r="D90" s="73" t="s">
        <v>150</v>
      </c>
      <c r="E90" s="40" t="s">
        <v>86</v>
      </c>
      <c r="F90" s="24" t="s">
        <v>231</v>
      </c>
      <c r="G90" s="24" t="s">
        <v>236</v>
      </c>
      <c r="H90" s="25"/>
      <c r="I90" s="28" t="s">
        <v>54</v>
      </c>
      <c r="J90" s="24" t="str">
        <f>PROPER(L90)</f>
        <v>Black</v>
      </c>
      <c r="K90" s="23" t="str">
        <f>VLOOKUP($B90,'sku master'!B:H,5,0)</f>
        <v>GIRL CITY TOTE</v>
      </c>
      <c r="L90" s="24" t="str">
        <f>VLOOKUP($B90,'sku master'!B:H,7,0)</f>
        <v>BLACK</v>
      </c>
      <c r="M90" s="24" t="str">
        <f t="array" ref="M90">INDEX('sku master'!$C$1:$C$705,MATCH($F90,'sku master'!$E$1:$E$705,0))</f>
        <v>GIRL</v>
      </c>
      <c r="N90" s="24" t="str">
        <f>VLOOKUP(VLOOKUP($B90,'sku master'!B:D,3,0),merch,2,0)</f>
        <v>ACCESSORIES</v>
      </c>
      <c r="O90" s="56"/>
      <c r="P90" s="25"/>
      <c r="Q90" s="25"/>
      <c r="R90" s="25"/>
      <c r="S90" s="25"/>
      <c r="T90" s="25"/>
      <c r="U90" s="25"/>
      <c r="V90" s="25"/>
      <c r="W90" s="25"/>
      <c r="X90" s="26">
        <f>SUM(O90:W90)</f>
        <v>0</v>
      </c>
      <c r="Y90" s="142">
        <v>3900</v>
      </c>
      <c r="Z90" s="151">
        <f>Y90*X90</f>
        <v>0</v>
      </c>
      <c r="AC90" s="75" t="str">
        <f>IF(OR(G90="",Z90&gt;0),IF($B$1="form codes:",D90,C90&amp;IF(E90="*"," US","")),"")</f>
        <v/>
      </c>
    </row>
    <row r="91" spans="2:29" ht="13.75" customHeight="1" x14ac:dyDescent="0.15">
      <c r="B91" s="40" t="str">
        <f t="shared" ref="B91" si="122">F91&amp;I91</f>
        <v>GA4993001</v>
      </c>
      <c r="C91" s="72"/>
      <c r="D91" s="73" t="s">
        <v>150</v>
      </c>
      <c r="E91" s="40" t="s">
        <v>86</v>
      </c>
      <c r="F91" s="24" t="s">
        <v>372</v>
      </c>
      <c r="G91" s="29" t="str">
        <f>PROPER(K91)</f>
        <v>Carroll Griptape Pack</v>
      </c>
      <c r="H91" s="25"/>
      <c r="I91" s="28" t="s">
        <v>54</v>
      </c>
      <c r="J91" s="24" t="str">
        <f t="shared" ref="J91" si="123">PROPER(L91)</f>
        <v>Black</v>
      </c>
      <c r="K91" s="23" t="str">
        <f>VLOOKUP($B91,'sku master'!B:H,5,0)</f>
        <v>CARROLL GRIPTAPE PACK</v>
      </c>
      <c r="L91" s="24" t="str">
        <f>VLOOKUP($B91,'sku master'!B:H,7,0)</f>
        <v>BLACK</v>
      </c>
      <c r="M91" s="24" t="str">
        <f t="array" ref="M91">INDEX('sku master'!$C$1:$C$705,MATCH($F91,'sku master'!$E$1:$E$705,0))</f>
        <v>GIRL</v>
      </c>
      <c r="N91" s="24" t="str">
        <f>VLOOKUP(VLOOKUP($B91,'sku master'!B:D,3,0),merch,2,0)</f>
        <v>ACCESSORIES</v>
      </c>
      <c r="O91" s="56"/>
      <c r="P91" s="25"/>
      <c r="Q91" s="25"/>
      <c r="R91" s="25"/>
      <c r="S91" s="25"/>
      <c r="T91" s="25"/>
      <c r="U91" s="25"/>
      <c r="V91" s="25"/>
      <c r="W91" s="25"/>
      <c r="X91" s="26">
        <f t="shared" ref="X91" si="124">SUM(O91:W91)</f>
        <v>0</v>
      </c>
      <c r="Y91" s="142">
        <v>2200</v>
      </c>
      <c r="Z91" s="151">
        <f t="shared" ref="Z91" si="125">Y91*X91</f>
        <v>0</v>
      </c>
      <c r="AC91" s="75" t="str">
        <f t="shared" ref="AC91" si="126">IF(OR(G91="",Z91&gt;0),IF($B$1="form codes:",D91,C91&amp;IF(E91="*"," US","")),"")</f>
        <v/>
      </c>
    </row>
    <row r="92" spans="2:29" ht="13.75" customHeight="1" x14ac:dyDescent="0.15">
      <c r="B92" s="40" t="str">
        <f t="shared" ref="B92" si="127">F92&amp;I92</f>
        <v>GD5003749</v>
      </c>
      <c r="C92" s="72"/>
      <c r="D92" s="73" t="s">
        <v>150</v>
      </c>
      <c r="E92" s="40" t="s">
        <v>86</v>
      </c>
      <c r="F92" s="24" t="s">
        <v>441</v>
      </c>
      <c r="G92" s="24" t="str">
        <f t="shared" ref="G92:G93" si="128">PROPER(K92)</f>
        <v>Girl Blammo Sticker Set 4 Pk</v>
      </c>
      <c r="H92" s="25"/>
      <c r="I92" s="28" t="s">
        <v>60</v>
      </c>
      <c r="J92" s="24" t="str">
        <f t="shared" ref="J92" si="129">PROPER(L92)</f>
        <v>Multi Color</v>
      </c>
      <c r="K92" s="23" t="str">
        <f>VLOOKUP($B92,'sku master'!B:H,5,0)</f>
        <v>GIRL BLAMMO STICKER SET 4 PK</v>
      </c>
      <c r="L92" s="24" t="str">
        <f>VLOOKUP($B92,'sku master'!B:H,7,0)</f>
        <v>MULTI COLOR</v>
      </c>
      <c r="M92" s="24" t="str">
        <f t="array" ref="M92">INDEX('sku master'!$C$1:$C$705,MATCH($F92,'sku master'!$E$1:$E$705,0))</f>
        <v>GIRL</v>
      </c>
      <c r="N92" s="24" t="str">
        <f>VLOOKUP(VLOOKUP($B92,'sku master'!B:D,3,0),merch,2,0)</f>
        <v>ACCESSORIES</v>
      </c>
      <c r="O92" s="56"/>
      <c r="P92" s="25"/>
      <c r="Q92" s="25"/>
      <c r="R92" s="25"/>
      <c r="S92" s="25"/>
      <c r="T92" s="25"/>
      <c r="U92" s="25"/>
      <c r="V92" s="25"/>
      <c r="W92" s="25"/>
      <c r="X92" s="26">
        <f t="shared" ref="X92" si="130">SUM(O92:W92)</f>
        <v>0</v>
      </c>
      <c r="Y92" s="142">
        <v>1200</v>
      </c>
      <c r="Z92" s="151">
        <f t="shared" ref="Z92" si="131">Y92*X92</f>
        <v>0</v>
      </c>
      <c r="AC92" s="75" t="str">
        <f t="shared" ref="AC92" si="132">IF(OR(G92="",Z92&gt;0),IF($B$1="form codes:",D92,C92&amp;IF(E92="*"," US","")),"")</f>
        <v/>
      </c>
    </row>
    <row r="93" spans="2:29" ht="13.75" customHeight="1" x14ac:dyDescent="0.15">
      <c r="B93" s="40" t="str">
        <f t="shared" ref="B93" si="133">F93&amp;I93</f>
        <v>GD5002749</v>
      </c>
      <c r="C93" s="72"/>
      <c r="D93" s="73" t="s">
        <v>150</v>
      </c>
      <c r="E93" s="40" t="s">
        <v>86</v>
      </c>
      <c r="F93" s="24" t="s">
        <v>421</v>
      </c>
      <c r="G93" s="24" t="str">
        <f t="shared" si="128"/>
        <v>Girl Summer Sticker Set 5 Pk</v>
      </c>
      <c r="H93" s="25"/>
      <c r="I93" s="28" t="s">
        <v>60</v>
      </c>
      <c r="J93" s="24" t="str">
        <f t="shared" ref="J93" si="134">PROPER(L93)</f>
        <v>Multi Color</v>
      </c>
      <c r="K93" s="23" t="str">
        <f>VLOOKUP($B93,'sku master'!B:H,5,0)</f>
        <v>GIRL SUMMER STICKER SET 5 PK</v>
      </c>
      <c r="L93" s="24" t="str">
        <f>VLOOKUP($B93,'sku master'!B:H,7,0)</f>
        <v>MULTI COLOR</v>
      </c>
      <c r="M93" s="24" t="str">
        <f t="array" ref="M93">INDEX('sku master'!$C$1:$C$705,MATCH($F93,'sku master'!$E$1:$E$705,0))</f>
        <v>GIRL</v>
      </c>
      <c r="N93" s="24" t="str">
        <f>VLOOKUP(VLOOKUP($B93,'sku master'!B:D,3,0),merch,2,0)</f>
        <v>ACCESSORIES</v>
      </c>
      <c r="O93" s="56"/>
      <c r="P93" s="25"/>
      <c r="Q93" s="25"/>
      <c r="R93" s="25"/>
      <c r="S93" s="25"/>
      <c r="T93" s="25"/>
      <c r="U93" s="25"/>
      <c r="V93" s="25"/>
      <c r="W93" s="25"/>
      <c r="X93" s="26">
        <f t="shared" ref="X93" si="135">SUM(O93:W93)</f>
        <v>0</v>
      </c>
      <c r="Y93" s="142">
        <v>1500</v>
      </c>
      <c r="Z93" s="151">
        <f t="shared" ref="Z93" si="136">Y93*X93</f>
        <v>0</v>
      </c>
      <c r="AC93" s="75" t="str">
        <f t="shared" ref="AC93" si="137">IF(OR(G93="",Z93&gt;0),IF($B$1="form codes:",D93,C93&amp;IF(E93="*"," US","")),"")</f>
        <v/>
      </c>
    </row>
    <row r="94" spans="2:29" ht="13.75" customHeight="1" x14ac:dyDescent="0.15">
      <c r="B94" s="40" t="str">
        <f>F94&amp;I94</f>
        <v>GD4730024</v>
      </c>
      <c r="C94" s="72"/>
      <c r="D94" s="73" t="s">
        <v>150</v>
      </c>
      <c r="E94" s="40" t="s">
        <v>86</v>
      </c>
      <c r="F94" s="24" t="s">
        <v>252</v>
      </c>
      <c r="G94" s="24" t="s">
        <v>285</v>
      </c>
      <c r="H94" s="25"/>
      <c r="I94" s="28" t="s">
        <v>21</v>
      </c>
      <c r="J94" s="24" t="str">
        <f>PROPER(L94)</f>
        <v>Assorted Colors</v>
      </c>
      <c r="K94" s="23" t="str">
        <f>VLOOKUP($B94,'sku master'!B:H,5,0)</f>
        <v>GIRL CITY STICKER 10 PK</v>
      </c>
      <c r="L94" s="24" t="str">
        <f>VLOOKUP($B94,'sku master'!B:H,7,0)</f>
        <v>ASSORTED COLORS</v>
      </c>
      <c r="M94" s="24" t="str">
        <f t="array" ref="M94">INDEX('sku master'!$C$1:$C$705,MATCH($F94,'sku master'!$E$1:$E$705,0))</f>
        <v>GIRL</v>
      </c>
      <c r="N94" s="24" t="str">
        <f>VLOOKUP(VLOOKUP($B94,'sku master'!B:D,3,0),merch,2,0)</f>
        <v>ACCESSORIES</v>
      </c>
      <c r="O94" s="56"/>
      <c r="P94" s="25"/>
      <c r="Q94" s="25"/>
      <c r="R94" s="25"/>
      <c r="S94" s="25"/>
      <c r="T94" s="25"/>
      <c r="U94" s="25"/>
      <c r="V94" s="25"/>
      <c r="W94" s="25"/>
      <c r="X94" s="26">
        <f>SUM(O94:W94)</f>
        <v>0</v>
      </c>
      <c r="Y94" s="142">
        <v>2000</v>
      </c>
      <c r="Z94" s="151">
        <f>Y94*X94</f>
        <v>0</v>
      </c>
      <c r="AC94" s="75" t="str">
        <f>IF(OR(G94="",Z94&gt;0),IF($B$1="form codes:",D94,C94&amp;IF(E94="*"," US","")),"")</f>
        <v/>
      </c>
    </row>
    <row r="95" spans="2:29" ht="13.75" customHeight="1" x14ac:dyDescent="0.15">
      <c r="B95" s="40" t="str">
        <f t="shared" si="118"/>
        <v>GD4744024</v>
      </c>
      <c r="C95" s="72"/>
      <c r="D95" s="73" t="s">
        <v>150</v>
      </c>
      <c r="E95" s="40" t="s">
        <v>86</v>
      </c>
      <c r="F95" s="24" t="s">
        <v>255</v>
      </c>
      <c r="G95" s="24" t="s">
        <v>281</v>
      </c>
      <c r="H95" s="25"/>
      <c r="I95" s="28" t="s">
        <v>21</v>
      </c>
      <c r="J95" s="24" t="str">
        <f t="shared" si="119"/>
        <v>Assorted Colors</v>
      </c>
      <c r="K95" s="23" t="str">
        <f>VLOOKUP($B95,'sku master'!B:H,5,0)</f>
        <v>GIRL OUT OF THE BOX 10 PACK</v>
      </c>
      <c r="L95" s="24" t="str">
        <f>VLOOKUP($B95,'sku master'!B:H,7,0)</f>
        <v>ASSORTED COLORS</v>
      </c>
      <c r="M95" s="24" t="str">
        <f t="array" ref="M95">INDEX('sku master'!$C$1:$C$705,MATCH($F95,'sku master'!$E$1:$E$705,0))</f>
        <v>GIRL</v>
      </c>
      <c r="N95" s="24" t="str">
        <f>VLOOKUP(VLOOKUP($B95,'sku master'!B:D,3,0),merch,2,0)</f>
        <v>ACCESSORIES</v>
      </c>
      <c r="O95" s="56"/>
      <c r="P95" s="25"/>
      <c r="Q95" s="25"/>
      <c r="R95" s="25"/>
      <c r="S95" s="25"/>
      <c r="T95" s="25"/>
      <c r="U95" s="25"/>
      <c r="V95" s="25"/>
      <c r="W95" s="25"/>
      <c r="X95" s="26">
        <f t="shared" si="120"/>
        <v>0</v>
      </c>
      <c r="Y95" s="142">
        <v>2500</v>
      </c>
      <c r="Z95" s="151">
        <f t="shared" si="121"/>
        <v>0</v>
      </c>
      <c r="AC95" s="75" t="str">
        <f t="shared" ref="AC95:AC98" si="138">IF(OR(G95="",Z95&gt;0),IF($B$1="form codes:",D95,C95&amp;IF(E95="*"," US","")),"")</f>
        <v/>
      </c>
    </row>
    <row r="96" spans="2:29" ht="13.75" customHeight="1" x14ac:dyDescent="0.15">
      <c r="B96" s="40" t="str">
        <f>F96&amp;I96</f>
        <v>GD4745024</v>
      </c>
      <c r="C96" s="72"/>
      <c r="D96" s="73" t="s">
        <v>150</v>
      </c>
      <c r="E96" s="40" t="s">
        <v>86</v>
      </c>
      <c r="F96" s="24" t="s">
        <v>254</v>
      </c>
      <c r="G96" s="24" t="s">
        <v>284</v>
      </c>
      <c r="H96" s="25"/>
      <c r="I96" s="28" t="s">
        <v>21</v>
      </c>
      <c r="J96" s="24" t="str">
        <f>PROPER(L96)</f>
        <v>Assorted Colors</v>
      </c>
      <c r="K96" s="23" t="str">
        <f>VLOOKUP($B96,'sku master'!B:H,5,0)</f>
        <v>GIRL SKETCHY OG 10 PACK</v>
      </c>
      <c r="L96" s="24" t="str">
        <f>VLOOKUP($B96,'sku master'!B:H,7,0)</f>
        <v>ASSORTED COLORS</v>
      </c>
      <c r="M96" s="24" t="str">
        <f t="array" ref="M96">INDEX('sku master'!$C$1:$C$705,MATCH($F96,'sku master'!$E$1:$E$705,0))</f>
        <v>GIRL</v>
      </c>
      <c r="N96" s="24" t="str">
        <f>VLOOKUP(VLOOKUP($B96,'sku master'!B:D,3,0),merch,2,0)</f>
        <v>ACCESSORIES</v>
      </c>
      <c r="O96" s="56"/>
      <c r="P96" s="25"/>
      <c r="Q96" s="25"/>
      <c r="R96" s="25"/>
      <c r="S96" s="25"/>
      <c r="T96" s="25"/>
      <c r="U96" s="25"/>
      <c r="V96" s="25"/>
      <c r="W96" s="25"/>
      <c r="X96" s="26">
        <f>SUM(O96:W96)</f>
        <v>0</v>
      </c>
      <c r="Y96" s="142">
        <v>2500</v>
      </c>
      <c r="Z96" s="151">
        <f>Y96*X96</f>
        <v>0</v>
      </c>
      <c r="AC96" s="75" t="str">
        <f>IF(OR(G96="",Z96&gt;0),IF($B$1="form codes:",D96,C96&amp;IF(E96="*"," US","")),"")</f>
        <v/>
      </c>
    </row>
    <row r="97" spans="2:29" ht="13.75" customHeight="1" x14ac:dyDescent="0.15">
      <c r="B97" s="40" t="str">
        <f t="shared" si="118"/>
        <v>GD4743024</v>
      </c>
      <c r="C97" s="72"/>
      <c r="D97" s="73" t="s">
        <v>150</v>
      </c>
      <c r="E97" s="40" t="s">
        <v>86</v>
      </c>
      <c r="F97" s="24" t="s">
        <v>257</v>
      </c>
      <c r="G97" s="24" t="s">
        <v>282</v>
      </c>
      <c r="H97" s="25"/>
      <c r="I97" s="28" t="s">
        <v>21</v>
      </c>
      <c r="J97" s="24" t="str">
        <f t="shared" si="119"/>
        <v>Assorted Colors</v>
      </c>
      <c r="K97" s="23" t="str">
        <f>VLOOKUP($B97,'sku master'!B:H,5,0)</f>
        <v>GIRL 4" OG IN THE BOX DECAL 10</v>
      </c>
      <c r="L97" s="24" t="str">
        <f>VLOOKUP($B97,'sku master'!B:H,7,0)</f>
        <v>ASSORTED COLORS</v>
      </c>
      <c r="M97" s="24" t="str">
        <f t="array" ref="M97">INDEX('sku master'!$C$1:$C$705,MATCH($F97,'sku master'!$E$1:$E$705,0))</f>
        <v>GIRL</v>
      </c>
      <c r="N97" s="24" t="str">
        <f>VLOOKUP(VLOOKUP($B97,'sku master'!B:D,3,0),merch,2,0)</f>
        <v>ACCESSORIES</v>
      </c>
      <c r="O97" s="56"/>
      <c r="P97" s="25"/>
      <c r="Q97" s="25"/>
      <c r="R97" s="25"/>
      <c r="S97" s="25"/>
      <c r="T97" s="25"/>
      <c r="U97" s="25"/>
      <c r="V97" s="25"/>
      <c r="W97" s="25"/>
      <c r="X97" s="26">
        <f t="shared" si="120"/>
        <v>0</v>
      </c>
      <c r="Y97" s="142">
        <v>2500</v>
      </c>
      <c r="Z97" s="151">
        <f t="shared" si="121"/>
        <v>0</v>
      </c>
      <c r="AC97" s="75" t="str">
        <f t="shared" si="138"/>
        <v/>
      </c>
    </row>
    <row r="98" spans="2:29" ht="13.75" customHeight="1" x14ac:dyDescent="0.15">
      <c r="B98" s="40" t="str">
        <f t="shared" si="118"/>
        <v>GD4742024</v>
      </c>
      <c r="C98" s="72"/>
      <c r="D98" s="73" t="s">
        <v>150</v>
      </c>
      <c r="E98" s="40" t="s">
        <v>86</v>
      </c>
      <c r="F98" s="24" t="s">
        <v>256</v>
      </c>
      <c r="G98" s="24" t="s">
        <v>283</v>
      </c>
      <c r="H98" s="25"/>
      <c r="I98" s="28" t="s">
        <v>21</v>
      </c>
      <c r="J98" s="24" t="str">
        <f t="shared" si="119"/>
        <v>Assorted Colors</v>
      </c>
      <c r="K98" s="23" t="str">
        <f>VLOOKUP($B98,'sku master'!B:H,5,0)</f>
        <v>GIRL 6" OG IN THE BOX DECAL 10</v>
      </c>
      <c r="L98" s="24" t="str">
        <f>VLOOKUP($B98,'sku master'!B:H,7,0)</f>
        <v>ASSORTED COLORS</v>
      </c>
      <c r="M98" s="24" t="str">
        <f t="array" ref="M98">INDEX('sku master'!$C$1:$C$705,MATCH($F98,'sku master'!$E$1:$E$705,0))</f>
        <v>GIRL</v>
      </c>
      <c r="N98" s="24" t="str">
        <f>VLOOKUP(VLOOKUP($B98,'sku master'!B:D,3,0),merch,2,0)</f>
        <v>ACCESSORIES</v>
      </c>
      <c r="O98" s="56"/>
      <c r="P98" s="25"/>
      <c r="Q98" s="25"/>
      <c r="R98" s="25"/>
      <c r="S98" s="25"/>
      <c r="T98" s="25"/>
      <c r="U98" s="25"/>
      <c r="V98" s="25"/>
      <c r="W98" s="25"/>
      <c r="X98" s="26">
        <f t="shared" si="120"/>
        <v>0</v>
      </c>
      <c r="Y98" s="142">
        <v>4000</v>
      </c>
      <c r="Z98" s="151">
        <f t="shared" si="121"/>
        <v>0</v>
      </c>
      <c r="AC98" s="75" t="str">
        <f t="shared" si="138"/>
        <v/>
      </c>
    </row>
    <row r="99" spans="2:29" ht="14.25" customHeight="1" x14ac:dyDescent="0.15">
      <c r="B99" s="40" t="str">
        <f t="shared" si="118"/>
        <v/>
      </c>
      <c r="D99" s="73" t="s">
        <v>150</v>
      </c>
      <c r="E99" s="61" t="s">
        <v>86</v>
      </c>
      <c r="AC99" s="75" t="str">
        <f>IF(OR(G99="",Z99&gt;0),IF($B$1="form codes:",D99,C100&amp;IF(E99="*"," US","")),"")</f>
        <v>X</v>
      </c>
    </row>
    <row r="100" spans="2:29" ht="14.25" customHeight="1" x14ac:dyDescent="0.15">
      <c r="C100" s="72" t="str">
        <f>F100</f>
        <v>Girl Accessories</v>
      </c>
      <c r="D100" s="73" t="s">
        <v>150</v>
      </c>
      <c r="E100" s="61" t="s">
        <v>86</v>
      </c>
      <c r="F100" s="8" t="s">
        <v>58</v>
      </c>
      <c r="G100" s="8"/>
      <c r="H100" s="9"/>
      <c r="I100" s="8"/>
      <c r="J100" s="8"/>
      <c r="K100" s="8"/>
      <c r="L100" s="8"/>
      <c r="M100" s="8"/>
      <c r="N100" s="8"/>
      <c r="O100" s="10" t="s">
        <v>172</v>
      </c>
      <c r="P100" s="16" t="s">
        <v>179</v>
      </c>
      <c r="Q100" s="16" t="s">
        <v>240</v>
      </c>
      <c r="R100" s="9"/>
      <c r="S100" s="9"/>
      <c r="T100" s="9"/>
      <c r="U100" s="9"/>
      <c r="V100" s="9"/>
      <c r="W100" s="9"/>
      <c r="X100" s="12"/>
      <c r="Y100" s="135"/>
      <c r="Z100" s="150"/>
      <c r="AC100" s="75" t="str">
        <f>IF(OR(G100="",Z100&gt;0),IF($B$1="form codes:",D100,#REF!&amp;IF(E100="*"," US","")),"")</f>
        <v>X</v>
      </c>
    </row>
    <row r="101" spans="2:29" ht="14.25" customHeight="1" x14ac:dyDescent="0.15">
      <c r="B101" s="40" t="str">
        <f>F101&amp;I101</f>
        <v>GA2006050</v>
      </c>
      <c r="C101" s="72"/>
      <c r="D101" s="73" t="s">
        <v>150</v>
      </c>
      <c r="E101" s="39"/>
      <c r="F101" s="20" t="s">
        <v>173</v>
      </c>
      <c r="G101" s="24" t="s">
        <v>851</v>
      </c>
      <c r="H101" s="21"/>
      <c r="I101" s="27" t="s">
        <v>174</v>
      </c>
      <c r="J101" s="20" t="s">
        <v>175</v>
      </c>
      <c r="K101" s="23" t="str">
        <f>VLOOKUP($B101,'sku master'!B:H,5,0)</f>
        <v>GIRL ABEC 3 BEARINGS BULK 10</v>
      </c>
      <c r="L101" s="24" t="str">
        <f>VLOOKUP($B101,'sku master'!B:H,7,0)</f>
        <v>NON COLOR</v>
      </c>
      <c r="M101" s="24" t="str">
        <f t="array" ref="M101">INDEX('sku master'!$C$1:$C$705,MATCH($F101,'sku master'!$E$1:$E$705,0))</f>
        <v>GIRL</v>
      </c>
      <c r="N101" s="24" t="str">
        <f>VLOOKUP(VLOOKUP($B101,'sku master'!B:D,3,0),merch,2,0)</f>
        <v>ACCESSORIES</v>
      </c>
      <c r="O101" s="55"/>
      <c r="P101" s="82"/>
      <c r="Q101" s="82"/>
      <c r="R101" s="25"/>
      <c r="S101" s="25"/>
      <c r="T101" s="21"/>
      <c r="U101" s="21"/>
      <c r="V101" s="21"/>
      <c r="W101" s="21"/>
      <c r="X101" s="26">
        <f>SUM(O101:W101)</f>
        <v>0</v>
      </c>
      <c r="Y101" s="142">
        <v>2600</v>
      </c>
      <c r="Z101" s="151">
        <f>Y101*X101</f>
        <v>0</v>
      </c>
      <c r="AC101" s="75" t="str">
        <f t="shared" ref="AC101:AC105" si="139">IF(OR(G101="",Z101&gt;0),IF($B$1="form codes:",D101,C101&amp;IF(E101="*"," US","")),"")</f>
        <v/>
      </c>
    </row>
    <row r="102" spans="2:29" ht="14.25" customHeight="1" x14ac:dyDescent="0.15">
      <c r="B102" s="40" t="str">
        <f>F102&amp;I102</f>
        <v>GA2008050</v>
      </c>
      <c r="C102" s="72"/>
      <c r="D102" s="73" t="s">
        <v>150</v>
      </c>
      <c r="E102" s="39"/>
      <c r="F102" s="24" t="s">
        <v>176</v>
      </c>
      <c r="G102" s="24" t="s">
        <v>852</v>
      </c>
      <c r="H102" s="25"/>
      <c r="I102" s="28" t="s">
        <v>174</v>
      </c>
      <c r="J102" s="24" t="s">
        <v>175</v>
      </c>
      <c r="K102" s="23" t="str">
        <f>VLOOKUP($B102,'sku master'!B:H,5,0)</f>
        <v>GIRL ABEC 7 BEARINGS BULK 10</v>
      </c>
      <c r="L102" s="24" t="str">
        <f>VLOOKUP($B102,'sku master'!B:H,7,0)</f>
        <v>NON COLOR</v>
      </c>
      <c r="M102" s="24" t="str">
        <f t="array" ref="M102">INDEX('sku master'!$C$1:$C$705,MATCH($F102,'sku master'!$E$1:$E$705,0))</f>
        <v>GIRL</v>
      </c>
      <c r="N102" s="24" t="str">
        <f>VLOOKUP(VLOOKUP($B102,'sku master'!B:D,3,0),merch,2,0)</f>
        <v>ACCESSORIES</v>
      </c>
      <c r="O102" s="56"/>
      <c r="P102" s="82"/>
      <c r="Q102" s="82"/>
      <c r="R102" s="25"/>
      <c r="S102" s="25"/>
      <c r="T102" s="25"/>
      <c r="U102" s="25"/>
      <c r="V102" s="25"/>
      <c r="W102" s="25"/>
      <c r="X102" s="26">
        <f>SUM(O102:W102)</f>
        <v>0</v>
      </c>
      <c r="Y102" s="142">
        <v>3200</v>
      </c>
      <c r="Z102" s="151">
        <f>Y102*X102</f>
        <v>0</v>
      </c>
      <c r="AC102" s="75" t="str">
        <f t="shared" si="139"/>
        <v/>
      </c>
    </row>
    <row r="103" spans="2:29" ht="14.25" customHeight="1" x14ac:dyDescent="0.15">
      <c r="B103" s="40" t="str">
        <f>F103&amp;I103</f>
        <v>GA2004050</v>
      </c>
      <c r="C103" s="72"/>
      <c r="D103" s="73" t="s">
        <v>150</v>
      </c>
      <c r="E103" s="39"/>
      <c r="F103" s="24" t="s">
        <v>177</v>
      </c>
      <c r="G103" s="24" t="s">
        <v>178</v>
      </c>
      <c r="H103" s="25"/>
      <c r="I103" s="28" t="s">
        <v>174</v>
      </c>
      <c r="J103" s="24" t="s">
        <v>175</v>
      </c>
      <c r="K103" s="23" t="str">
        <f>VLOOKUP($B103,'sku master'!B:H,5,0)</f>
        <v>GIRL OG WHITE BAR WAX</v>
      </c>
      <c r="L103" s="24" t="str">
        <f>VLOOKUP($B103,'sku master'!B:H,7,0)</f>
        <v>NON COLOR</v>
      </c>
      <c r="M103" s="24" t="str">
        <f t="array" ref="M103">INDEX('sku master'!$C$1:$C$705,MATCH($F103,'sku master'!$E$1:$E$705,0))</f>
        <v>GIRL</v>
      </c>
      <c r="N103" s="24" t="str">
        <f>VLOOKUP(VLOOKUP($B103,'sku master'!B:D,3,0),merch,2,0)</f>
        <v>ACCESSORIES</v>
      </c>
      <c r="O103" s="56"/>
      <c r="P103" s="82"/>
      <c r="Q103" s="82"/>
      <c r="R103" s="25"/>
      <c r="S103" s="25"/>
      <c r="T103" s="25"/>
      <c r="U103" s="25"/>
      <c r="V103" s="25"/>
      <c r="W103" s="25"/>
      <c r="X103" s="26">
        <f>SUM(O103:W103)</f>
        <v>0</v>
      </c>
      <c r="Y103" s="142">
        <v>1600</v>
      </c>
      <c r="Z103" s="151">
        <f>Y103*X103</f>
        <v>0</v>
      </c>
      <c r="AC103" s="75" t="str">
        <f t="shared" si="139"/>
        <v/>
      </c>
    </row>
    <row r="104" spans="2:29" ht="14.25" customHeight="1" x14ac:dyDescent="0.15">
      <c r="B104" s="40" t="str">
        <f>F104&amp;I104</f>
        <v>GA2003050</v>
      </c>
      <c r="C104" s="72"/>
      <c r="D104" s="73" t="s">
        <v>150</v>
      </c>
      <c r="E104" s="39"/>
      <c r="F104" s="24" t="s">
        <v>245</v>
      </c>
      <c r="G104" s="24" t="s">
        <v>241</v>
      </c>
      <c r="H104" s="25"/>
      <c r="I104" s="28" t="s">
        <v>174</v>
      </c>
      <c r="J104" s="24" t="s">
        <v>175</v>
      </c>
      <c r="K104" s="23" t="str">
        <f>VLOOKUP($B104,'sku master'!B:H,5,0)</f>
        <v>GIRL PHILLIPS HARDWARE BULK 20</v>
      </c>
      <c r="L104" s="24" t="str">
        <f>VLOOKUP($B104,'sku master'!B:H,7,0)</f>
        <v>NON COLOR</v>
      </c>
      <c r="M104" s="24" t="str">
        <f t="array" ref="M104">INDEX('sku master'!$C$1:$C$705,MATCH($F104,'sku master'!$E$1:$E$705,0))</f>
        <v>GIRL</v>
      </c>
      <c r="N104" s="24" t="str">
        <f>VLOOKUP(VLOOKUP($B104,'sku master'!B:D,3,0),merch,2,0)</f>
        <v>ACCESSORIES</v>
      </c>
      <c r="O104" s="82"/>
      <c r="P104" s="56"/>
      <c r="Q104" s="56"/>
      <c r="R104" s="25"/>
      <c r="S104" s="25"/>
      <c r="T104" s="25"/>
      <c r="U104" s="25"/>
      <c r="V104" s="25"/>
      <c r="W104" s="25"/>
      <c r="X104" s="26">
        <f>SUM(O104:W104)</f>
        <v>0</v>
      </c>
      <c r="Y104" s="142">
        <v>1000</v>
      </c>
      <c r="Z104" s="151">
        <f>Y104*X104</f>
        <v>0</v>
      </c>
      <c r="AC104" s="75" t="str">
        <f t="shared" si="139"/>
        <v/>
      </c>
    </row>
    <row r="105" spans="2:29" ht="14.25" customHeight="1" x14ac:dyDescent="0.15">
      <c r="B105" s="40" t="str">
        <f>F105&amp;I105</f>
        <v>GA2002050</v>
      </c>
      <c r="C105" s="72"/>
      <c r="D105" s="73" t="s">
        <v>150</v>
      </c>
      <c r="E105" s="39"/>
      <c r="F105" s="24" t="s">
        <v>243</v>
      </c>
      <c r="G105" s="24" t="s">
        <v>242</v>
      </c>
      <c r="H105" s="25"/>
      <c r="I105" s="28" t="s">
        <v>174</v>
      </c>
      <c r="J105" s="24" t="s">
        <v>175</v>
      </c>
      <c r="K105" s="23" t="str">
        <f>VLOOKUP($B105,'sku master'!B:H,5,0)</f>
        <v>GIRL ALLEN HARDWARE BULK 20</v>
      </c>
      <c r="L105" s="24" t="str">
        <f>VLOOKUP($B105,'sku master'!B:H,7,0)</f>
        <v>NON COLOR</v>
      </c>
      <c r="M105" s="24" t="str">
        <f t="array" ref="M105">INDEX('sku master'!$C$1:$C$705,MATCH($F105,'sku master'!$E$1:$E$705,0))</f>
        <v>GIRL</v>
      </c>
      <c r="N105" s="24" t="str">
        <f>VLOOKUP(VLOOKUP($B105,'sku master'!B:D,3,0),merch,2,0)</f>
        <v>ACCESSORIES</v>
      </c>
      <c r="O105" s="82"/>
      <c r="P105" s="56"/>
      <c r="Q105" s="56"/>
      <c r="R105" s="25"/>
      <c r="S105" s="25"/>
      <c r="T105" s="25"/>
      <c r="U105" s="25"/>
      <c r="V105" s="25"/>
      <c r="W105" s="25"/>
      <c r="X105" s="26">
        <f>SUM(O105:W105)</f>
        <v>0</v>
      </c>
      <c r="Y105" s="142">
        <v>1000</v>
      </c>
      <c r="Z105" s="151">
        <f>Y105*X105</f>
        <v>0</v>
      </c>
      <c r="AC105" s="75" t="str">
        <f t="shared" si="139"/>
        <v/>
      </c>
    </row>
    <row r="106" spans="2:29" ht="14.25" customHeight="1" x14ac:dyDescent="0.15">
      <c r="E106" s="39" t="str">
        <f>IF(B5="US","","* Denotes skus shipping from Girl/US location")</f>
        <v/>
      </c>
      <c r="Z106" s="146"/>
    </row>
    <row r="107" spans="2:29" ht="14.25" customHeight="1" x14ac:dyDescent="0.15">
      <c r="F107" s="15"/>
      <c r="G107" s="15"/>
      <c r="H107" s="34"/>
      <c r="I107" s="15"/>
      <c r="J107" s="15"/>
      <c r="K107" s="15"/>
      <c r="L107" s="15"/>
      <c r="M107" s="15"/>
      <c r="N107" s="15"/>
      <c r="O107" s="33"/>
      <c r="P107" s="34"/>
      <c r="Q107" s="34"/>
      <c r="R107" s="34"/>
      <c r="S107" s="34"/>
      <c r="T107" s="34"/>
      <c r="U107" s="34"/>
      <c r="V107" s="34"/>
      <c r="W107" s="34"/>
      <c r="X107" s="35"/>
      <c r="Y107" s="133"/>
      <c r="Z107" s="147"/>
    </row>
    <row r="108" spans="2:29" ht="14.25" customHeight="1" x14ac:dyDescent="0.15">
      <c r="B108" s="54" t="s">
        <v>105</v>
      </c>
      <c r="C108" s="50" t="s">
        <v>108</v>
      </c>
      <c r="D108" s="50" t="s">
        <v>107</v>
      </c>
      <c r="F108" s="36" t="s">
        <v>82</v>
      </c>
      <c r="G108" s="36"/>
      <c r="H108" s="37"/>
      <c r="I108" s="36"/>
      <c r="J108" s="36"/>
      <c r="K108" s="36"/>
      <c r="L108" s="36"/>
      <c r="M108" s="36"/>
      <c r="N108" s="36"/>
      <c r="O108" s="60"/>
      <c r="P108" s="37"/>
      <c r="Q108" s="37"/>
      <c r="R108" s="37"/>
      <c r="S108" s="37"/>
      <c r="T108" s="37"/>
      <c r="U108" s="37"/>
      <c r="V108" s="37"/>
      <c r="W108" s="37"/>
      <c r="X108" s="38" t="s">
        <v>45</v>
      </c>
      <c r="Y108" s="134" t="s">
        <v>46</v>
      </c>
      <c r="Z108" s="148" t="s">
        <v>47</v>
      </c>
      <c r="AC108" s="94"/>
    </row>
    <row r="109" spans="2:29" ht="14.25" customHeight="1" x14ac:dyDescent="0.15">
      <c r="B109" s="40" t="str">
        <f>F109&amp;I109</f>
        <v/>
      </c>
      <c r="C109" s="73" t="s">
        <v>150</v>
      </c>
      <c r="D109" s="73"/>
      <c r="AC109" s="75">
        <f t="shared" ref="AC109:AC124" si="140">IF(OR(G109="",Z109&gt;0),IF($B$1="form codes:",D109,C109&amp;IF(E109="*"," US","")),"")</f>
        <v>0</v>
      </c>
    </row>
    <row r="110" spans="2:29" ht="14.25" customHeight="1" x14ac:dyDescent="0.15">
      <c r="B110" s="40" t="s">
        <v>844</v>
      </c>
      <c r="C110" s="73" t="s">
        <v>150</v>
      </c>
      <c r="D110" s="73"/>
      <c r="F110" s="8" t="str">
        <f>B110</f>
        <v>Chocolate: Skrunk Collection</v>
      </c>
      <c r="G110" s="8"/>
      <c r="H110" s="9"/>
      <c r="I110" s="8"/>
      <c r="J110" s="8"/>
      <c r="K110" s="8"/>
      <c r="L110" s="8"/>
      <c r="M110" s="8"/>
      <c r="N110" s="8"/>
      <c r="O110" s="10" t="s">
        <v>48</v>
      </c>
      <c r="P110" s="9"/>
      <c r="Q110" s="9"/>
      <c r="R110" s="9"/>
      <c r="S110" s="9"/>
      <c r="T110" s="9"/>
      <c r="U110" s="9"/>
      <c r="V110" s="9"/>
      <c r="W110" s="9"/>
      <c r="X110" s="12"/>
      <c r="Y110" s="135"/>
      <c r="Z110" s="150"/>
      <c r="AC110" s="75">
        <f t="shared" si="140"/>
        <v>0</v>
      </c>
    </row>
    <row r="111" spans="2:29" ht="14.25" customHeight="1" x14ac:dyDescent="0.15">
      <c r="B111" s="40" t="str">
        <f t="shared" ref="B111:B119" si="141">F111&amp;I111</f>
        <v>CB5251G039</v>
      </c>
      <c r="C111" s="73" t="s">
        <v>150</v>
      </c>
      <c r="D111" s="73"/>
      <c r="F111" s="1" t="s">
        <v>548</v>
      </c>
      <c r="G111" s="29" t="str">
        <f t="shared" ref="G111:G118" si="142">PROPER(K111)</f>
        <v>Capps Scrunk Deck</v>
      </c>
      <c r="H111" s="25"/>
      <c r="I111" s="24" t="s">
        <v>521</v>
      </c>
      <c r="J111" s="24" t="str">
        <f t="shared" ref="J111:J117" si="143">LEFT(L111,SEARCH(" ",L111)-1)&amp;IF(ISERROR(VLOOKUP(I111,shapes,3,0)),""," "&amp;VLOOKUP(I111,shapes,3,0))</f>
        <v>8.5"</v>
      </c>
      <c r="K111" s="19" t="str">
        <f>VLOOKUP($B111,'sku master'!B:H,5,0)</f>
        <v>CAPPS SCRUNK DECK</v>
      </c>
      <c r="L111" s="20" t="str">
        <f>VLOOKUP($B111,'sku master'!B:H,7,0)</f>
        <v>8.5" X 31.75"</v>
      </c>
      <c r="M111" s="20" t="str">
        <f t="array" ref="M111">INDEX('sku master'!$C$1:$C$705,MATCH($F111,'sku master'!$E$1:$E$705,0))</f>
        <v>CHOCOLATE</v>
      </c>
      <c r="N111" s="20" t="str">
        <f>VLOOKUP(VLOOKUP($B111,'sku master'!B:D,3,0),merch,2,0)</f>
        <v>DECKS</v>
      </c>
      <c r="O111" s="55"/>
      <c r="P111" s="21"/>
      <c r="Q111" s="21"/>
      <c r="R111" s="21"/>
      <c r="S111" s="21"/>
      <c r="T111" s="21"/>
      <c r="U111" s="21"/>
      <c r="V111" s="21"/>
      <c r="W111" s="21"/>
      <c r="X111" s="22">
        <f t="shared" ref="X111:X117" si="144">SUM(O111:W111)</f>
        <v>0</v>
      </c>
      <c r="Y111" s="143">
        <v>10000</v>
      </c>
      <c r="Z111" s="153">
        <f t="shared" ref="Z111:Z117" si="145">Y111*X111</f>
        <v>0</v>
      </c>
      <c r="AC111" s="75" t="str">
        <f t="shared" si="140"/>
        <v/>
      </c>
    </row>
    <row r="112" spans="2:29" ht="14.25" customHeight="1" x14ac:dyDescent="0.15">
      <c r="B112" s="40" t="str">
        <f t="shared" si="141"/>
        <v>CB5251G080</v>
      </c>
      <c r="C112" s="73" t="s">
        <v>150</v>
      </c>
      <c r="D112" s="73"/>
      <c r="F112" s="23" t="s">
        <v>548</v>
      </c>
      <c r="G112" s="29" t="str">
        <f t="shared" si="142"/>
        <v>Capps Scrunk Deck</v>
      </c>
      <c r="H112" s="25"/>
      <c r="I112" s="24" t="s">
        <v>263</v>
      </c>
      <c r="J112" s="24" t="str">
        <f t="shared" si="143"/>
        <v>8"</v>
      </c>
      <c r="K112" s="23" t="str">
        <f>VLOOKUP($B112,'sku master'!B:H,5,0)</f>
        <v>CAPPS SCRUNK DECK</v>
      </c>
      <c r="L112" s="24" t="str">
        <f>VLOOKUP($B112,'sku master'!B:H,7,0)</f>
        <v>8" X 31.88"</v>
      </c>
      <c r="M112" s="24" t="str">
        <f t="array" ref="M112">INDEX('sku master'!$C$1:$C$705,MATCH($F112,'sku master'!$E$1:$E$705,0))</f>
        <v>CHOCOLATE</v>
      </c>
      <c r="N112" s="24" t="str">
        <f>VLOOKUP(VLOOKUP($B112,'sku master'!B:D,3,0),merch,2,0)</f>
        <v>DECKS</v>
      </c>
      <c r="O112" s="56"/>
      <c r="P112" s="25"/>
      <c r="Q112" s="25"/>
      <c r="R112" s="25"/>
      <c r="S112" s="25"/>
      <c r="T112" s="25"/>
      <c r="U112" s="25"/>
      <c r="V112" s="25"/>
      <c r="W112" s="25"/>
      <c r="X112" s="26">
        <f t="shared" si="144"/>
        <v>0</v>
      </c>
      <c r="Y112" s="143">
        <v>10000</v>
      </c>
      <c r="Z112" s="151">
        <f t="shared" si="145"/>
        <v>0</v>
      </c>
      <c r="AC112" s="75" t="str">
        <f t="shared" si="140"/>
        <v/>
      </c>
    </row>
    <row r="113" spans="2:29" ht="14.25" customHeight="1" x14ac:dyDescent="0.15">
      <c r="B113" s="40" t="str">
        <f t="shared" si="141"/>
        <v>CB5252G008</v>
      </c>
      <c r="C113" s="73" t="s">
        <v>150</v>
      </c>
      <c r="D113" s="73"/>
      <c r="F113" s="23" t="s">
        <v>532</v>
      </c>
      <c r="G113" s="29" t="str">
        <f t="shared" si="142"/>
        <v>Herrera Scrunk Deck</v>
      </c>
      <c r="H113" s="25"/>
      <c r="I113" s="29" t="s">
        <v>310</v>
      </c>
      <c r="J113" s="24" t="str">
        <f t="shared" si="143"/>
        <v>8"</v>
      </c>
      <c r="K113" s="23" t="str">
        <f>VLOOKUP($B113,'sku master'!B:H,5,0)</f>
        <v>HERRERA SCRUNK DECK</v>
      </c>
      <c r="L113" s="24" t="str">
        <f>VLOOKUP($B113,'sku master'!B:H,7,0)</f>
        <v>8" X 31.875"</v>
      </c>
      <c r="M113" s="24" t="str">
        <f t="array" ref="M113">INDEX('sku master'!$C$1:$C$705,MATCH($F113,'sku master'!$E$1:$E$705,0))</f>
        <v>CHOCOLATE</v>
      </c>
      <c r="N113" s="24" t="str">
        <f>VLOOKUP(VLOOKUP($B113,'sku master'!B:D,3,0),merch,2,0)</f>
        <v>DECKS</v>
      </c>
      <c r="O113" s="56"/>
      <c r="P113" s="25"/>
      <c r="Q113" s="25"/>
      <c r="R113" s="25"/>
      <c r="S113" s="25"/>
      <c r="T113" s="25"/>
      <c r="U113" s="25"/>
      <c r="V113" s="25"/>
      <c r="W113" s="25"/>
      <c r="X113" s="26">
        <f t="shared" si="144"/>
        <v>0</v>
      </c>
      <c r="Y113" s="143">
        <v>10000</v>
      </c>
      <c r="Z113" s="151">
        <f t="shared" si="145"/>
        <v>0</v>
      </c>
      <c r="AC113" s="75" t="str">
        <f t="shared" si="140"/>
        <v/>
      </c>
    </row>
    <row r="114" spans="2:29" ht="14.25" customHeight="1" x14ac:dyDescent="0.15">
      <c r="B114" s="40" t="str">
        <f t="shared" si="141"/>
        <v>CB5252G033</v>
      </c>
      <c r="C114" s="73" t="s">
        <v>150</v>
      </c>
      <c r="D114" s="73"/>
      <c r="F114" s="23" t="s">
        <v>532</v>
      </c>
      <c r="G114" s="29" t="str">
        <f t="shared" si="142"/>
        <v>Herrera Scrunk Deck</v>
      </c>
      <c r="H114" s="25"/>
      <c r="I114" s="28" t="s">
        <v>16</v>
      </c>
      <c r="J114" s="24" t="str">
        <f t="shared" si="143"/>
        <v>8.5"</v>
      </c>
      <c r="K114" s="23" t="str">
        <f>VLOOKUP($B114,'sku master'!B:H,5,0)</f>
        <v>HERRERA SCRUNK DECK</v>
      </c>
      <c r="L114" s="24" t="str">
        <f>VLOOKUP($B114,'sku master'!B:H,7,0)</f>
        <v>8.5" X 32"</v>
      </c>
      <c r="M114" s="24" t="str">
        <f t="array" ref="M114">INDEX('sku master'!$C$1:$C$705,MATCH($F114,'sku master'!$E$1:$E$705,0))</f>
        <v>CHOCOLATE</v>
      </c>
      <c r="N114" s="24" t="str">
        <f>VLOOKUP(VLOOKUP($B114,'sku master'!B:D,3,0),merch,2,0)</f>
        <v>DECKS</v>
      </c>
      <c r="O114" s="56"/>
      <c r="P114" s="25"/>
      <c r="Q114" s="25"/>
      <c r="R114" s="25"/>
      <c r="S114" s="25"/>
      <c r="T114" s="25"/>
      <c r="U114" s="25"/>
      <c r="V114" s="25"/>
      <c r="W114" s="25"/>
      <c r="X114" s="26">
        <f t="shared" si="144"/>
        <v>0</v>
      </c>
      <c r="Y114" s="143">
        <v>10000</v>
      </c>
      <c r="Z114" s="151">
        <f t="shared" si="145"/>
        <v>0</v>
      </c>
      <c r="AC114" s="75" t="str">
        <f t="shared" si="140"/>
        <v/>
      </c>
    </row>
    <row r="115" spans="2:29" ht="14.25" customHeight="1" x14ac:dyDescent="0.15">
      <c r="B115" s="40" t="str">
        <f t="shared" ref="B115" si="146">F115&amp;I115</f>
        <v>CB5253G018</v>
      </c>
      <c r="C115" s="73" t="s">
        <v>150</v>
      </c>
      <c r="D115" s="73"/>
      <c r="F115" s="23" t="s">
        <v>536</v>
      </c>
      <c r="G115" s="29" t="str">
        <f t="shared" si="142"/>
        <v>Roberts Scrunk Deck</v>
      </c>
      <c r="H115" s="25"/>
      <c r="I115" s="28" t="s">
        <v>300</v>
      </c>
      <c r="J115" s="24" t="str">
        <f t="shared" ref="J115" si="147">LEFT(L115,SEARCH(" ",L115)-1)&amp;IF(ISERROR(VLOOKUP(I115,shapes,3,0)),""," "&amp;VLOOKUP(I115,shapes,3,0))</f>
        <v>8"</v>
      </c>
      <c r="K115" s="23" t="str">
        <f>VLOOKUP($B115,'sku master'!B:H,5,0)</f>
        <v>ROBERTS SCRUNK DECK</v>
      </c>
      <c r="L115" s="24" t="str">
        <f>VLOOKUP($B115,'sku master'!B:H,7,0)</f>
        <v>8" X 31.5"</v>
      </c>
      <c r="M115" s="24" t="str">
        <f t="array" ref="M115">INDEX('sku master'!$C$1:$C$705,MATCH($F115,'sku master'!$E$1:$E$705,0))</f>
        <v>CHOCOLATE</v>
      </c>
      <c r="N115" s="24" t="str">
        <f>VLOOKUP(VLOOKUP($B115,'sku master'!B:D,3,0),merch,2,0)</f>
        <v>DECKS</v>
      </c>
      <c r="O115" s="56"/>
      <c r="P115" s="25"/>
      <c r="Q115" s="25"/>
      <c r="R115" s="25"/>
      <c r="S115" s="25"/>
      <c r="T115" s="25"/>
      <c r="U115" s="25"/>
      <c r="V115" s="25"/>
      <c r="W115" s="25"/>
      <c r="X115" s="26">
        <f t="shared" ref="X115" si="148">SUM(O115:W115)</f>
        <v>0</v>
      </c>
      <c r="Y115" s="143">
        <v>10000</v>
      </c>
      <c r="Z115" s="151">
        <f t="shared" ref="Z115" si="149">Y115*X115</f>
        <v>0</v>
      </c>
      <c r="AC115" s="75" t="str">
        <f t="shared" ref="AC115" si="150">IF(OR(G115="",Z115&gt;0),IF($B$1="form codes:",D115,C115&amp;IF(E115="*"," US","")),"")</f>
        <v/>
      </c>
    </row>
    <row r="116" spans="2:29" ht="14.25" customHeight="1" x14ac:dyDescent="0.15">
      <c r="B116" s="40" t="str">
        <f t="shared" si="141"/>
        <v>CB5253G069</v>
      </c>
      <c r="C116" s="73" t="s">
        <v>150</v>
      </c>
      <c r="D116" s="73"/>
      <c r="F116" s="23" t="s">
        <v>536</v>
      </c>
      <c r="G116" s="29" t="str">
        <f t="shared" si="142"/>
        <v>Roberts Scrunk Deck</v>
      </c>
      <c r="H116" s="25"/>
      <c r="I116" s="28" t="s">
        <v>151</v>
      </c>
      <c r="J116" s="24" t="str">
        <f t="shared" si="143"/>
        <v>8.25"</v>
      </c>
      <c r="K116" s="23" t="str">
        <f>VLOOKUP($B116,'sku master'!B:H,5,0)</f>
        <v>ROBERTS SCRUNK DECK</v>
      </c>
      <c r="L116" s="24" t="str">
        <f>VLOOKUP($B116,'sku master'!B:H,7,0)</f>
        <v>8.25" X 31.875"</v>
      </c>
      <c r="M116" s="24" t="str">
        <f t="array" ref="M116">INDEX('sku master'!$C$1:$C$705,MATCH($F116,'sku master'!$E$1:$E$705,0))</f>
        <v>CHOCOLATE</v>
      </c>
      <c r="N116" s="24" t="str">
        <f>VLOOKUP(VLOOKUP($B116,'sku master'!B:D,3,0),merch,2,0)</f>
        <v>DECKS</v>
      </c>
      <c r="O116" s="56"/>
      <c r="P116" s="25"/>
      <c r="Q116" s="25"/>
      <c r="R116" s="25"/>
      <c r="S116" s="25"/>
      <c r="T116" s="25"/>
      <c r="U116" s="25"/>
      <c r="V116" s="25"/>
      <c r="W116" s="25"/>
      <c r="X116" s="26">
        <f t="shared" si="144"/>
        <v>0</v>
      </c>
      <c r="Y116" s="143">
        <v>10000</v>
      </c>
      <c r="Z116" s="151">
        <f t="shared" si="145"/>
        <v>0</v>
      </c>
      <c r="AC116" s="75" t="str">
        <f t="shared" si="140"/>
        <v/>
      </c>
    </row>
    <row r="117" spans="2:29" ht="14.25" customHeight="1" x14ac:dyDescent="0.15">
      <c r="B117" s="40" t="str">
        <f t="shared" si="141"/>
        <v>CB5254G009</v>
      </c>
      <c r="C117" s="73" t="s">
        <v>150</v>
      </c>
      <c r="D117" s="73"/>
      <c r="F117" s="23" t="s">
        <v>540</v>
      </c>
      <c r="G117" s="29" t="str">
        <f t="shared" si="142"/>
        <v>New Pro Scrunk Deck</v>
      </c>
      <c r="H117" s="25"/>
      <c r="I117" s="28" t="s">
        <v>28</v>
      </c>
      <c r="J117" s="24" t="str">
        <f t="shared" si="143"/>
        <v>7.75"</v>
      </c>
      <c r="K117" s="23" t="str">
        <f>VLOOKUP($B117,'sku master'!B:H,5,0)</f>
        <v>NEW PRO SCRUNK DECK</v>
      </c>
      <c r="L117" s="24" t="str">
        <f>VLOOKUP($B117,'sku master'!B:H,7,0)</f>
        <v>7.75" X 31.125"</v>
      </c>
      <c r="M117" s="24" t="str">
        <f t="array" ref="M117">INDEX('sku master'!$C$1:$C$705,MATCH($F117,'sku master'!$E$1:$E$705,0))</f>
        <v>CHOCOLATE</v>
      </c>
      <c r="N117" s="24" t="str">
        <f>VLOOKUP(VLOOKUP($B117,'sku master'!B:D,3,0),merch,2,0)</f>
        <v>DECKS</v>
      </c>
      <c r="O117" s="56"/>
      <c r="P117" s="25"/>
      <c r="Q117" s="25"/>
      <c r="R117" s="25"/>
      <c r="S117" s="25"/>
      <c r="T117" s="25"/>
      <c r="U117" s="25"/>
      <c r="V117" s="25"/>
      <c r="W117" s="25"/>
      <c r="X117" s="26">
        <f t="shared" si="144"/>
        <v>0</v>
      </c>
      <c r="Y117" s="143">
        <v>10000</v>
      </c>
      <c r="Z117" s="151">
        <f t="shared" si="145"/>
        <v>0</v>
      </c>
      <c r="AC117" s="75" t="str">
        <f t="shared" si="140"/>
        <v/>
      </c>
    </row>
    <row r="118" spans="2:29" ht="14.25" customHeight="1" x14ac:dyDescent="0.15">
      <c r="B118" s="40" t="str">
        <f t="shared" ref="B118" si="151">F118&amp;I118</f>
        <v>CB5254G096</v>
      </c>
      <c r="C118" s="73" t="s">
        <v>150</v>
      </c>
      <c r="D118" s="73"/>
      <c r="F118" s="23" t="s">
        <v>540</v>
      </c>
      <c r="G118" s="29" t="str">
        <f t="shared" si="142"/>
        <v>New Pro Scrunk Deck</v>
      </c>
      <c r="H118" s="25"/>
      <c r="I118" s="28" t="s">
        <v>154</v>
      </c>
      <c r="J118" s="24" t="str">
        <f t="shared" ref="J118" si="152">LEFT(L118,SEARCH(" ",L118)-1)&amp;IF(ISERROR(VLOOKUP(I118,shapes,3,0)),""," "&amp;VLOOKUP(I118,shapes,3,0))</f>
        <v>8.5"</v>
      </c>
      <c r="K118" s="23" t="str">
        <f>VLOOKUP($B118,'sku master'!B:H,5,0)</f>
        <v>NEW PRO SCRUNK DECK</v>
      </c>
      <c r="L118" s="24" t="str">
        <f>VLOOKUP($B118,'sku master'!B:H,7,0)</f>
        <v>8.5" X 31.875"</v>
      </c>
      <c r="M118" s="24" t="str">
        <f t="array" ref="M118">INDEX('sku master'!$C$1:$C$705,MATCH($F118,'sku master'!$E$1:$E$705,0))</f>
        <v>CHOCOLATE</v>
      </c>
      <c r="N118" s="24" t="str">
        <f>VLOOKUP(VLOOKUP($B118,'sku master'!B:D,3,0),merch,2,0)</f>
        <v>DECKS</v>
      </c>
      <c r="O118" s="56"/>
      <c r="P118" s="25"/>
      <c r="Q118" s="25"/>
      <c r="R118" s="25"/>
      <c r="S118" s="25"/>
      <c r="T118" s="25"/>
      <c r="U118" s="25"/>
      <c r="V118" s="25"/>
      <c r="W118" s="25"/>
      <c r="X118" s="26">
        <f t="shared" ref="X118" si="153">SUM(O118:W118)</f>
        <v>0</v>
      </c>
      <c r="Y118" s="143">
        <v>10000</v>
      </c>
      <c r="Z118" s="151">
        <f t="shared" ref="Z118" si="154">Y118*X118</f>
        <v>0</v>
      </c>
      <c r="AC118" s="75" t="str">
        <f t="shared" ref="AC118" si="155">IF(OR(G118="",Z118&gt;0),IF($B$1="form codes:",D118,C118&amp;IF(E118="*"," US","")),"")</f>
        <v/>
      </c>
    </row>
    <row r="119" spans="2:29" ht="14.25" customHeight="1" x14ac:dyDescent="0.15">
      <c r="B119" s="40" t="str">
        <f t="shared" si="141"/>
        <v/>
      </c>
      <c r="C119" s="72"/>
      <c r="D119" s="73" t="s">
        <v>150</v>
      </c>
      <c r="AC119" s="75" t="str">
        <f t="shared" si="140"/>
        <v>X</v>
      </c>
    </row>
    <row r="120" spans="2:29" ht="14.25" customHeight="1" x14ac:dyDescent="0.15">
      <c r="B120" s="40" t="str">
        <f>B110&amp;" Softgoods"</f>
        <v>Chocolate: Skrunk Collection Softgoods</v>
      </c>
      <c r="C120" s="72"/>
      <c r="D120" s="73" t="s">
        <v>150</v>
      </c>
      <c r="F120" s="8" t="str">
        <f>B120</f>
        <v>Chocolate: Skrunk Collection Softgoods</v>
      </c>
      <c r="G120" s="8"/>
      <c r="H120" s="9"/>
      <c r="I120" s="8"/>
      <c r="J120" s="8"/>
      <c r="K120" s="8"/>
      <c r="L120" s="8"/>
      <c r="M120" s="8"/>
      <c r="N120" s="8"/>
      <c r="O120" s="10" t="s">
        <v>50</v>
      </c>
      <c r="P120" s="10" t="s">
        <v>51</v>
      </c>
      <c r="Q120" s="10" t="s">
        <v>52</v>
      </c>
      <c r="R120" s="10" t="s">
        <v>53</v>
      </c>
      <c r="S120" s="10" t="s">
        <v>106</v>
      </c>
      <c r="T120" s="9"/>
      <c r="U120" s="9"/>
      <c r="V120" s="9"/>
      <c r="W120" s="9"/>
      <c r="X120" s="12"/>
      <c r="Y120" s="135"/>
      <c r="Z120" s="150"/>
      <c r="AC120" s="75" t="str">
        <f t="shared" si="140"/>
        <v>X</v>
      </c>
    </row>
    <row r="121" spans="2:29" ht="14.25" customHeight="1" x14ac:dyDescent="0.15">
      <c r="B121" s="40" t="str">
        <f>F121&amp;I121</f>
        <v>CTS127110001</v>
      </c>
      <c r="C121" s="72"/>
      <c r="D121" s="73" t="s">
        <v>150</v>
      </c>
      <c r="E121" s="40" t="s">
        <v>86</v>
      </c>
      <c r="F121" s="23" t="s">
        <v>726</v>
      </c>
      <c r="G121" s="29" t="str">
        <f>PROPER(K121)</f>
        <v>Scrunk Tees</v>
      </c>
      <c r="H121" s="25"/>
      <c r="I121" s="24" t="s">
        <v>54</v>
      </c>
      <c r="J121" s="24" t="str">
        <f>PROPER(L121)</f>
        <v>Black</v>
      </c>
      <c r="K121" s="23" t="str">
        <f>VLOOKUP($B121,'sku master'!B:H,5,0)</f>
        <v>SCRUNK TEES</v>
      </c>
      <c r="L121" s="24" t="str">
        <f>VLOOKUP($B121,'sku master'!B:H,7,0)</f>
        <v>BLACK</v>
      </c>
      <c r="M121" s="24" t="str">
        <f t="array" ref="M121">INDEX('sku master'!$C$1:$C$705,MATCH($F121,'sku master'!$E$1:$E$705,0))</f>
        <v>CHOCOLATE</v>
      </c>
      <c r="N121" s="24" t="str">
        <f>VLOOKUP(VLOOKUP($B121,'sku master'!B:D,3,0),merch,2,0)</f>
        <v>SOFTGOODS</v>
      </c>
      <c r="O121" s="56"/>
      <c r="P121" s="92"/>
      <c r="Q121" s="92"/>
      <c r="R121" s="92"/>
      <c r="S121" s="92"/>
      <c r="T121" s="25"/>
      <c r="U121" s="25"/>
      <c r="V121" s="25"/>
      <c r="W121" s="25"/>
      <c r="X121" s="26">
        <f>SUM(O121:W121)</f>
        <v>0</v>
      </c>
      <c r="Y121" s="142">
        <v>4800</v>
      </c>
      <c r="Z121" s="151">
        <f>Y121*X121</f>
        <v>0</v>
      </c>
      <c r="AC121" s="75" t="str">
        <f>IF(OR(G121="",Z121&gt;0),IF($B$1="form codes:",D121,C121&amp;IF(E121="*"," US","")),"")</f>
        <v/>
      </c>
    </row>
    <row r="122" spans="2:29" ht="14.25" customHeight="1" x14ac:dyDescent="0.15">
      <c r="B122" s="40" t="str">
        <f>F122&amp;I122</f>
        <v>CTS127110005</v>
      </c>
      <c r="C122" s="72"/>
      <c r="D122" s="73" t="s">
        <v>150</v>
      </c>
      <c r="E122" s="40" t="s">
        <v>86</v>
      </c>
      <c r="F122" s="23" t="s">
        <v>726</v>
      </c>
      <c r="G122" s="29" t="str">
        <f>PROPER(K122)</f>
        <v>Scrunk Tees</v>
      </c>
      <c r="H122" s="25"/>
      <c r="I122" s="24" t="s">
        <v>525</v>
      </c>
      <c r="J122" s="24" t="str">
        <f>PROPER(L122)</f>
        <v>Olive</v>
      </c>
      <c r="K122" s="23" t="str">
        <f>VLOOKUP($B122,'sku master'!B:H,5,0)</f>
        <v>SCRUNK TEES</v>
      </c>
      <c r="L122" s="24" t="str">
        <f>VLOOKUP($B122,'sku master'!B:H,7,0)</f>
        <v>OLIVE</v>
      </c>
      <c r="M122" s="24" t="str">
        <f t="array" ref="M122">INDEX('sku master'!$C$1:$C$705,MATCH($F122,'sku master'!$E$1:$E$705,0))</f>
        <v>CHOCOLATE</v>
      </c>
      <c r="N122" s="24" t="str">
        <f>VLOOKUP(VLOOKUP($B122,'sku master'!B:D,3,0),merch,2,0)</f>
        <v>SOFTGOODS</v>
      </c>
      <c r="O122" s="56"/>
      <c r="P122" s="92"/>
      <c r="Q122" s="92"/>
      <c r="R122" s="92"/>
      <c r="S122" s="92"/>
      <c r="T122" s="25"/>
      <c r="U122" s="25"/>
      <c r="V122" s="25"/>
      <c r="W122" s="25"/>
      <c r="X122" s="26">
        <f>SUM(O122:W122)</f>
        <v>0</v>
      </c>
      <c r="Y122" s="142">
        <v>4800</v>
      </c>
      <c r="Z122" s="151">
        <f>Y122*X122</f>
        <v>0</v>
      </c>
      <c r="AC122" s="75" t="str">
        <f>IF(OR(G122="",Z122&gt;0),IF($B$1="form codes:",D122,C122&amp;IF(E122="*"," US","")),"")</f>
        <v/>
      </c>
    </row>
    <row r="123" spans="2:29" ht="14.25" customHeight="1" x14ac:dyDescent="0.15">
      <c r="B123" s="40" t="str">
        <f>F123&amp;I123</f>
        <v>CTS127110040</v>
      </c>
      <c r="C123" s="72"/>
      <c r="D123" s="73" t="s">
        <v>150</v>
      </c>
      <c r="E123" s="40" t="s">
        <v>86</v>
      </c>
      <c r="F123" s="23" t="s">
        <v>726</v>
      </c>
      <c r="G123" s="29" t="str">
        <f t="shared" ref="G123" si="156">PROPER(K123)</f>
        <v>Scrunk Tees</v>
      </c>
      <c r="H123" s="25"/>
      <c r="I123" s="24" t="s">
        <v>728</v>
      </c>
      <c r="J123" s="24" t="str">
        <f>PROPER(L123)</f>
        <v>Sand</v>
      </c>
      <c r="K123" s="23" t="str">
        <f>VLOOKUP($B123,'sku master'!B:H,5,0)</f>
        <v>SCRUNK TEES</v>
      </c>
      <c r="L123" s="24" t="str">
        <f>VLOOKUP($B123,'sku master'!B:H,7,0)</f>
        <v>SAND</v>
      </c>
      <c r="M123" s="24" t="str">
        <f t="array" ref="M123">INDEX('sku master'!$C$1:$C$705,MATCH($F123,'sku master'!$E$1:$E$705,0))</f>
        <v>CHOCOLATE</v>
      </c>
      <c r="N123" s="24" t="str">
        <f>VLOOKUP(VLOOKUP($B123,'sku master'!B:D,3,0),merch,2,0)</f>
        <v>SOFTGOODS</v>
      </c>
      <c r="O123" s="56"/>
      <c r="P123" s="25"/>
      <c r="Q123" s="25"/>
      <c r="R123" s="25"/>
      <c r="S123" s="25"/>
      <c r="T123" s="25"/>
      <c r="U123" s="25"/>
      <c r="V123" s="25"/>
      <c r="W123" s="25"/>
      <c r="X123" s="26">
        <f>SUM(O123:W123)</f>
        <v>0</v>
      </c>
      <c r="Y123" s="142">
        <v>4800</v>
      </c>
      <c r="Z123" s="151">
        <f>Y123*X123</f>
        <v>0</v>
      </c>
      <c r="AC123" s="75" t="str">
        <f>IF(OR(G123="",Z123&gt;0),IF($B$1="form codes:",D123,C123&amp;IF(E123="*"," US","")),"")</f>
        <v/>
      </c>
    </row>
    <row r="124" spans="2:29" ht="14.25" customHeight="1" x14ac:dyDescent="0.15">
      <c r="B124" s="40" t="str">
        <f>F124&amp;I124</f>
        <v>CSW127101001</v>
      </c>
      <c r="C124" s="72"/>
      <c r="D124" s="73" t="s">
        <v>150</v>
      </c>
      <c r="E124" s="40" t="s">
        <v>86</v>
      </c>
      <c r="F124" s="23" t="s">
        <v>657</v>
      </c>
      <c r="G124" s="29" t="str">
        <f t="shared" ref="G124:G125" si="157">PROPER(K124)</f>
        <v>Skrunk Hoody</v>
      </c>
      <c r="H124" s="25"/>
      <c r="I124" s="28" t="s">
        <v>54</v>
      </c>
      <c r="J124" s="24" t="str">
        <f>PROPER(L124)</f>
        <v>Black</v>
      </c>
      <c r="K124" s="23" t="str">
        <f>VLOOKUP($B124,'sku master'!B:H,5,0)</f>
        <v>SKRUNK HOODY</v>
      </c>
      <c r="L124" s="24" t="str">
        <f>VLOOKUP($B124,'sku master'!B:H,7,0)</f>
        <v>BLACK</v>
      </c>
      <c r="M124" s="24" t="str">
        <f t="array" ref="M124">INDEX('sku master'!$C$1:$C$705,MATCH($F124,'sku master'!$E$1:$E$705,0))</f>
        <v>CHOCOLATE</v>
      </c>
      <c r="N124" s="24" t="str">
        <f>VLOOKUP(VLOOKUP($B124,'sku master'!B:D,3,0),merch,2,0)</f>
        <v>SOFTGOODS</v>
      </c>
      <c r="O124" s="56"/>
      <c r="P124" s="56"/>
      <c r="Q124" s="56"/>
      <c r="R124" s="56"/>
      <c r="S124" s="56"/>
      <c r="T124" s="25"/>
      <c r="U124" s="25"/>
      <c r="V124" s="25"/>
      <c r="W124" s="25"/>
      <c r="X124" s="26">
        <f>SUM(O124:W124)</f>
        <v>0</v>
      </c>
      <c r="Y124" s="142">
        <v>15000</v>
      </c>
      <c r="Z124" s="151">
        <f>Y124*X124</f>
        <v>0</v>
      </c>
      <c r="AC124" s="75" t="str">
        <f t="shared" si="140"/>
        <v/>
      </c>
    </row>
    <row r="125" spans="2:29" ht="14.25" customHeight="1" x14ac:dyDescent="0.15">
      <c r="B125" s="40" t="str">
        <f t="shared" ref="B125" si="158">F125&amp;I125</f>
        <v>CSW127101010</v>
      </c>
      <c r="C125" s="72"/>
      <c r="D125" s="73" t="s">
        <v>150</v>
      </c>
      <c r="E125" s="40" t="s">
        <v>86</v>
      </c>
      <c r="F125" s="23" t="s">
        <v>657</v>
      </c>
      <c r="G125" s="29" t="str">
        <f t="shared" si="157"/>
        <v>Skrunk Hoody</v>
      </c>
      <c r="H125" s="25"/>
      <c r="I125" s="28" t="s">
        <v>331</v>
      </c>
      <c r="J125" s="24" t="str">
        <f t="shared" ref="J125" si="159">PROPER(L125)</f>
        <v>Grey Heather</v>
      </c>
      <c r="K125" s="23" t="str">
        <f>VLOOKUP($B125,'sku master'!B:H,5,0)</f>
        <v>SKRUNK HOODY</v>
      </c>
      <c r="L125" s="24" t="str">
        <f>VLOOKUP($B125,'sku master'!B:H,7,0)</f>
        <v>GREY HEATHER</v>
      </c>
      <c r="M125" s="24" t="str">
        <f t="array" ref="M125">INDEX('sku master'!$C$1:$C$705,MATCH($F125,'sku master'!$E$1:$E$705,0))</f>
        <v>CHOCOLATE</v>
      </c>
      <c r="N125" s="24" t="str">
        <f>VLOOKUP(VLOOKUP($B125,'sku master'!B:D,3,0),merch,2,0)</f>
        <v>SOFTGOODS</v>
      </c>
      <c r="O125" s="56"/>
      <c r="P125" s="56"/>
      <c r="Q125" s="56"/>
      <c r="R125" s="56"/>
      <c r="S125" s="56"/>
      <c r="T125" s="25"/>
      <c r="U125" s="25"/>
      <c r="V125" s="25"/>
      <c r="W125" s="25"/>
      <c r="X125" s="26">
        <f t="shared" ref="X125" si="160">SUM(O125:W125)</f>
        <v>0</v>
      </c>
      <c r="Y125" s="142">
        <v>15000</v>
      </c>
      <c r="Z125" s="151">
        <f t="shared" ref="Z125" si="161">Y125*X125</f>
        <v>0</v>
      </c>
      <c r="AC125" s="75" t="str">
        <f t="shared" ref="AC125" si="162">IF(OR(G125="",Z125&gt;0),IF($B$1="form codes:",D125,C125&amp;IF(E125="*"," US","")),"")</f>
        <v/>
      </c>
    </row>
    <row r="126" spans="2:29" ht="14.25" customHeight="1" x14ac:dyDescent="0.15">
      <c r="B126" s="40" t="str">
        <f>F126&amp;I126</f>
        <v/>
      </c>
      <c r="C126" s="72"/>
      <c r="D126" s="73" t="s">
        <v>150</v>
      </c>
      <c r="AC126" s="75" t="str">
        <f t="shared" ref="AC126:AC147" si="163">IF(OR(G126="",Z126&gt;0),IF($B$1="form codes:",D126,C126&amp;IF(E126="*"," US","")),"")</f>
        <v>X</v>
      </c>
    </row>
    <row r="127" spans="2:29" ht="14.25" customHeight="1" x14ac:dyDescent="0.15">
      <c r="B127" s="40" t="s">
        <v>845</v>
      </c>
      <c r="C127" s="73" t="s">
        <v>150</v>
      </c>
      <c r="D127" s="73"/>
      <c r="F127" s="8" t="str">
        <f>B127</f>
        <v>Chocolate: One Offs Collection</v>
      </c>
      <c r="G127" s="8"/>
      <c r="H127" s="9"/>
      <c r="I127" s="8"/>
      <c r="J127" s="8"/>
      <c r="K127" s="8"/>
      <c r="L127" s="8"/>
      <c r="M127" s="8"/>
      <c r="N127" s="8"/>
      <c r="O127" s="10" t="s">
        <v>48</v>
      </c>
      <c r="P127" s="9"/>
      <c r="Q127" s="9"/>
      <c r="R127" s="9"/>
      <c r="S127" s="9"/>
      <c r="T127" s="9"/>
      <c r="U127" s="9"/>
      <c r="V127" s="9"/>
      <c r="W127" s="9"/>
      <c r="X127" s="12"/>
      <c r="Y127" s="135"/>
      <c r="Z127" s="150"/>
      <c r="AC127" s="75">
        <f t="shared" si="163"/>
        <v>0</v>
      </c>
    </row>
    <row r="128" spans="2:29" ht="14.25" customHeight="1" x14ac:dyDescent="0.15">
      <c r="B128" s="40" t="str">
        <f t="shared" ref="B128:B136" si="164">F128&amp;I128</f>
        <v>CB5255G027</v>
      </c>
      <c r="C128" s="73" t="s">
        <v>150</v>
      </c>
      <c r="D128" s="73"/>
      <c r="F128" s="23" t="s">
        <v>544</v>
      </c>
      <c r="G128" s="29" t="str">
        <f t="shared" ref="G128:G137" si="165">PROPER(K128)</f>
        <v>Aikens One Off Deck</v>
      </c>
      <c r="H128" s="25"/>
      <c r="I128" s="24" t="s">
        <v>423</v>
      </c>
      <c r="J128" s="24" t="str">
        <f t="shared" ref="J128:J136" si="166">LEFT(L128,SEARCH(" ",L128)-1)&amp;IF(ISERROR(VLOOKUP(I128,shapes,3,0)),""," "&amp;VLOOKUP(I128,shapes,3,0))</f>
        <v>8.25"</v>
      </c>
      <c r="K128" s="105" t="str">
        <f>VLOOKUP($B128,'sku master'!B:H,5,0)</f>
        <v>AIKENS ONE OFF DECK</v>
      </c>
      <c r="L128" s="99" t="str">
        <f>VLOOKUP($B128,'sku master'!B:H,7,0)</f>
        <v>8.25" X 31.75"</v>
      </c>
      <c r="M128" s="99" t="str">
        <f t="array" ref="M128">INDEX('sku master'!$C$1:$C$705,MATCH($F128,'sku master'!$E$1:$E$705,0))</f>
        <v>CHOCOLATE</v>
      </c>
      <c r="N128" s="99" t="str">
        <f>VLOOKUP(VLOOKUP($B128,'sku master'!B:D,3,0),merch,2,0)</f>
        <v>DECKS</v>
      </c>
      <c r="O128" s="55"/>
      <c r="P128" s="21"/>
      <c r="Q128" s="21"/>
      <c r="R128" s="21"/>
      <c r="S128" s="21"/>
      <c r="T128" s="21"/>
      <c r="U128" s="21"/>
      <c r="V128" s="21"/>
      <c r="W128" s="21"/>
      <c r="X128" s="26">
        <f t="shared" ref="X128:X136" si="167">SUM(O128:W128)</f>
        <v>0</v>
      </c>
      <c r="Y128" s="143">
        <v>10000</v>
      </c>
      <c r="Z128" s="151">
        <f t="shared" ref="Z128:Z136" si="168">Y128*X128</f>
        <v>0</v>
      </c>
      <c r="AC128" s="75" t="str">
        <f t="shared" ref="AC128:AC136" si="169">IF(OR(G128="",Z128&gt;0),IF($B$1="form codes:",D128,C128&amp;IF(E128="*"," US","")),"")</f>
        <v/>
      </c>
    </row>
    <row r="129" spans="2:29" ht="14.25" customHeight="1" x14ac:dyDescent="0.15">
      <c r="B129" s="40" t="str">
        <f t="shared" ref="B129:B135" si="170">F129&amp;I129</f>
        <v>CB5255G057</v>
      </c>
      <c r="C129" s="73" t="s">
        <v>150</v>
      </c>
      <c r="D129" s="73"/>
      <c r="F129" s="23" t="s">
        <v>544</v>
      </c>
      <c r="G129" s="29" t="str">
        <f t="shared" si="165"/>
        <v>Aikens One Off Deck</v>
      </c>
      <c r="H129" s="25"/>
      <c r="I129" s="24" t="s">
        <v>419</v>
      </c>
      <c r="J129" s="24" t="str">
        <f t="shared" ref="J129:J135" si="171">LEFT(L129,SEARCH(" ",L129)-1)&amp;IF(ISERROR(VLOOKUP(I129,shapes,3,0)),""," "&amp;VLOOKUP(I129,shapes,3,0))</f>
        <v>8.5"</v>
      </c>
      <c r="K129" s="23" t="str">
        <f>VLOOKUP($B129,'sku master'!B:H,5,0)</f>
        <v>AIKENS ONE OFF DECK</v>
      </c>
      <c r="L129" s="24" t="str">
        <f>VLOOKUP($B129,'sku master'!B:H,7,0)</f>
        <v>8.5" X 31.95"</v>
      </c>
      <c r="M129" s="24" t="str">
        <f t="array" ref="M129">INDEX('sku master'!$C$1:$C$705,MATCH($F129,'sku master'!$E$1:$E$705,0))</f>
        <v>CHOCOLATE</v>
      </c>
      <c r="N129" s="106" t="str">
        <f>VLOOKUP(VLOOKUP($B129,'sku master'!B:D,3,0),merch,2,0)</f>
        <v>DECKS</v>
      </c>
      <c r="O129" s="56"/>
      <c r="P129" s="25"/>
      <c r="Q129" s="25"/>
      <c r="R129" s="25"/>
      <c r="S129" s="25"/>
      <c r="T129" s="25"/>
      <c r="U129" s="25"/>
      <c r="V129" s="25"/>
      <c r="W129" s="25"/>
      <c r="X129" s="26">
        <f t="shared" ref="X129:X135" si="172">SUM(O129:W129)</f>
        <v>0</v>
      </c>
      <c r="Y129" s="143">
        <v>10000</v>
      </c>
      <c r="Z129" s="151">
        <f t="shared" ref="Z129:Z135" si="173">Y129*X129</f>
        <v>0</v>
      </c>
      <c r="AC129" s="75" t="str">
        <f t="shared" ref="AC129:AC135" si="174">IF(OR(G129="",Z129&gt;0),IF($B$1="form codes:",D129,C129&amp;IF(E129="*"," US","")),"")</f>
        <v/>
      </c>
    </row>
    <row r="130" spans="2:29" ht="14.25" customHeight="1" x14ac:dyDescent="0.15">
      <c r="B130" s="40" t="str">
        <f t="shared" ref="B130:B134" si="175">F130&amp;I130</f>
        <v>CB5256G052</v>
      </c>
      <c r="C130" s="73" t="s">
        <v>150</v>
      </c>
      <c r="D130" s="73"/>
      <c r="F130" s="23" t="s">
        <v>552</v>
      </c>
      <c r="G130" s="29" t="str">
        <f t="shared" si="165"/>
        <v>Trahan One Off Deck</v>
      </c>
      <c r="H130" s="25"/>
      <c r="I130" s="24" t="s">
        <v>112</v>
      </c>
      <c r="J130" s="24" t="str">
        <f t="shared" ref="J130:J134" si="176">LEFT(L130,SEARCH(" ",L130)-1)&amp;IF(ISERROR(VLOOKUP(I130,shapes,3,0)),""," "&amp;VLOOKUP(I130,shapes,3,0))</f>
        <v>8.25"</v>
      </c>
      <c r="K130" s="23" t="str">
        <f>VLOOKUP($B130,'sku master'!B:H,5,0)</f>
        <v>TRAHAN ONE OFF DECK</v>
      </c>
      <c r="L130" s="24" t="str">
        <f>VLOOKUP($B130,'sku master'!B:H,7,0)</f>
        <v>8.25" X 31.875"</v>
      </c>
      <c r="M130" s="24" t="str">
        <f t="array" ref="M130">INDEX('sku master'!$C$1:$C$705,MATCH($F130,'sku master'!$E$1:$E$705,0))</f>
        <v>CHOCOLATE</v>
      </c>
      <c r="N130" s="106" t="str">
        <f>VLOOKUP(VLOOKUP($B130,'sku master'!B:D,3,0),merch,2,0)</f>
        <v>DECKS</v>
      </c>
      <c r="O130" s="56"/>
      <c r="P130" s="25"/>
      <c r="Q130" s="25"/>
      <c r="R130" s="25"/>
      <c r="S130" s="25"/>
      <c r="T130" s="25"/>
      <c r="U130" s="25"/>
      <c r="V130" s="25"/>
      <c r="W130" s="25"/>
      <c r="X130" s="26">
        <f t="shared" ref="X130:X134" si="177">SUM(O130:W130)</f>
        <v>0</v>
      </c>
      <c r="Y130" s="143">
        <v>10000</v>
      </c>
      <c r="Z130" s="151">
        <f t="shared" ref="Z130:Z134" si="178">Y130*X130</f>
        <v>0</v>
      </c>
      <c r="AC130" s="75" t="str">
        <f t="shared" ref="AC130:AC134" si="179">IF(OR(G130="",Z130&gt;0),IF($B$1="form codes:",D130,C130&amp;IF(E130="*"," US","")),"")</f>
        <v/>
      </c>
    </row>
    <row r="131" spans="2:29" ht="14.25" customHeight="1" x14ac:dyDescent="0.15">
      <c r="B131" s="40" t="str">
        <f t="shared" ref="B131:B132" si="180">F131&amp;I131</f>
        <v>CB5256G096</v>
      </c>
      <c r="C131" s="73" t="s">
        <v>150</v>
      </c>
      <c r="D131" s="73"/>
      <c r="F131" s="23" t="s">
        <v>552</v>
      </c>
      <c r="G131" s="29" t="str">
        <f t="shared" ref="G131" si="181">PROPER(K131)</f>
        <v>Trahan One Off Deck</v>
      </c>
      <c r="H131" s="25"/>
      <c r="I131" s="24" t="s">
        <v>154</v>
      </c>
      <c r="J131" s="24" t="str">
        <f t="shared" ref="J131:J132" si="182">LEFT(L131,SEARCH(" ",L131)-1)&amp;IF(ISERROR(VLOOKUP(I131,shapes,3,0)),""," "&amp;VLOOKUP(I131,shapes,3,0))</f>
        <v>8.5"</v>
      </c>
      <c r="K131" s="23" t="str">
        <f>VLOOKUP($B131,'sku master'!B:H,5,0)</f>
        <v>TRAHAN ONE OFF DECK</v>
      </c>
      <c r="L131" s="24" t="str">
        <f>VLOOKUP($B131,'sku master'!B:H,7,0)</f>
        <v>8.5" X 31.875"</v>
      </c>
      <c r="M131" s="24" t="str">
        <f t="array" ref="M131">INDEX('sku master'!$C$1:$C$705,MATCH($F131,'sku master'!$E$1:$E$705,0))</f>
        <v>CHOCOLATE</v>
      </c>
      <c r="N131" s="106" t="str">
        <f>VLOOKUP(VLOOKUP($B131,'sku master'!B:D,3,0),merch,2,0)</f>
        <v>DECKS</v>
      </c>
      <c r="O131" s="56"/>
      <c r="P131" s="25"/>
      <c r="Q131" s="25"/>
      <c r="R131" s="25"/>
      <c r="S131" s="25"/>
      <c r="T131" s="25"/>
      <c r="U131" s="25"/>
      <c r="V131" s="25"/>
      <c r="W131" s="25"/>
      <c r="X131" s="26">
        <f t="shared" ref="X131:X132" si="183">SUM(O131:W131)</f>
        <v>0</v>
      </c>
      <c r="Y131" s="143">
        <v>10000</v>
      </c>
      <c r="Z131" s="151">
        <f t="shared" ref="Z131:Z132" si="184">Y131*X131</f>
        <v>0</v>
      </c>
      <c r="AC131" s="75" t="str">
        <f t="shared" ref="AC131:AC132" si="185">IF(OR(G131="",Z131&gt;0),IF($B$1="form codes:",D131,C131&amp;IF(E131="*"," US","")),"")</f>
        <v/>
      </c>
    </row>
    <row r="132" spans="2:29" ht="14.25" customHeight="1" x14ac:dyDescent="0.15">
      <c r="B132" s="40" t="str">
        <f t="shared" si="180"/>
        <v>CB5257G052</v>
      </c>
      <c r="C132" s="73" t="s">
        <v>150</v>
      </c>
      <c r="D132" s="73"/>
      <c r="F132" s="23" t="s">
        <v>556</v>
      </c>
      <c r="G132" s="29" t="s">
        <v>846</v>
      </c>
      <c r="H132" s="25"/>
      <c r="I132" s="24" t="s">
        <v>112</v>
      </c>
      <c r="J132" s="24" t="str">
        <f t="shared" si="182"/>
        <v>8.25"</v>
      </c>
      <c r="K132" s="23" t="str">
        <f>VLOOKUP($B132,'sku master'!B:H,5,0)</f>
        <v>ALVAREZ WTF DECK</v>
      </c>
      <c r="L132" s="24" t="str">
        <f>VLOOKUP($B132,'sku master'!B:H,7,0)</f>
        <v>8.25" X 31.875"</v>
      </c>
      <c r="M132" s="24" t="str">
        <f t="array" ref="M132">INDEX('sku master'!$C$1:$C$705,MATCH($F132,'sku master'!$E$1:$E$705,0))</f>
        <v>CHOCOLATE</v>
      </c>
      <c r="N132" s="106" t="str">
        <f>VLOOKUP(VLOOKUP($B132,'sku master'!B:D,3,0),merch,2,0)</f>
        <v>DECKS</v>
      </c>
      <c r="O132" s="56"/>
      <c r="P132" s="25"/>
      <c r="Q132" s="25"/>
      <c r="R132" s="25"/>
      <c r="S132" s="25"/>
      <c r="T132" s="25"/>
      <c r="U132" s="25"/>
      <c r="V132" s="25"/>
      <c r="W132" s="25"/>
      <c r="X132" s="26">
        <f t="shared" si="183"/>
        <v>0</v>
      </c>
      <c r="Y132" s="143">
        <v>10000</v>
      </c>
      <c r="Z132" s="151">
        <f t="shared" si="184"/>
        <v>0</v>
      </c>
      <c r="AC132" s="75" t="str">
        <f t="shared" si="185"/>
        <v/>
      </c>
    </row>
    <row r="133" spans="2:29" ht="14.25" customHeight="1" x14ac:dyDescent="0.15">
      <c r="B133" s="40" t="str">
        <f t="shared" si="175"/>
        <v>CB5257G053</v>
      </c>
      <c r="C133" s="73" t="s">
        <v>150</v>
      </c>
      <c r="D133" s="73"/>
      <c r="F133" s="23" t="s">
        <v>556</v>
      </c>
      <c r="G133" s="29" t="s">
        <v>846</v>
      </c>
      <c r="H133" s="25"/>
      <c r="I133" s="24" t="s">
        <v>117</v>
      </c>
      <c r="J133" s="24" t="str">
        <f t="shared" si="176"/>
        <v>8.5"</v>
      </c>
      <c r="K133" s="23" t="str">
        <f>VLOOKUP($B133,'sku master'!B:H,5,0)</f>
        <v>ALVAREZ WTF DECK</v>
      </c>
      <c r="L133" s="24" t="str">
        <f>VLOOKUP($B133,'sku master'!B:H,7,0)</f>
        <v>8.5" X 32"</v>
      </c>
      <c r="M133" s="24" t="str">
        <f t="array" ref="M133">INDEX('sku master'!$C$1:$C$705,MATCH($F133,'sku master'!$E$1:$E$705,0))</f>
        <v>CHOCOLATE</v>
      </c>
      <c r="N133" s="106" t="str">
        <f>VLOOKUP(VLOOKUP($B133,'sku master'!B:D,3,0),merch,2,0)</f>
        <v>DECKS</v>
      </c>
      <c r="O133" s="56"/>
      <c r="P133" s="25"/>
      <c r="Q133" s="25"/>
      <c r="R133" s="25"/>
      <c r="S133" s="25"/>
      <c r="T133" s="25"/>
      <c r="U133" s="25"/>
      <c r="V133" s="25"/>
      <c r="W133" s="25"/>
      <c r="X133" s="26">
        <f t="shared" si="177"/>
        <v>0</v>
      </c>
      <c r="Y133" s="143">
        <v>10000</v>
      </c>
      <c r="Z133" s="151">
        <f t="shared" si="178"/>
        <v>0</v>
      </c>
      <c r="AC133" s="75" t="str">
        <f t="shared" si="179"/>
        <v/>
      </c>
    </row>
    <row r="134" spans="2:29" ht="14.25" customHeight="1" x14ac:dyDescent="0.15">
      <c r="B134" s="40" t="str">
        <f t="shared" si="175"/>
        <v>CB5258G033</v>
      </c>
      <c r="C134" s="73" t="s">
        <v>150</v>
      </c>
      <c r="D134" s="73"/>
      <c r="F134" s="23" t="s">
        <v>560</v>
      </c>
      <c r="G134" s="29" t="str">
        <f t="shared" ref="G134" si="186">PROPER(K134)</f>
        <v>Herrera Performance Deck</v>
      </c>
      <c r="H134" s="25"/>
      <c r="I134" s="24" t="s">
        <v>16</v>
      </c>
      <c r="J134" s="24" t="str">
        <f t="shared" si="176"/>
        <v>8.5"</v>
      </c>
      <c r="K134" s="23" t="str">
        <f>VLOOKUP($B134,'sku master'!B:H,5,0)</f>
        <v>HERRERA PERFORMANCE DECK</v>
      </c>
      <c r="L134" s="24" t="str">
        <f>VLOOKUP($B134,'sku master'!B:H,7,0)</f>
        <v>8.5" X 32"</v>
      </c>
      <c r="M134" s="24" t="str">
        <f t="array" ref="M134">INDEX('sku master'!$C$1:$C$705,MATCH($F134,'sku master'!$E$1:$E$705,0))</f>
        <v>CHOCOLATE</v>
      </c>
      <c r="N134" s="106" t="str">
        <f>VLOOKUP(VLOOKUP($B134,'sku master'!B:D,3,0),merch,2,0)</f>
        <v>DECKS</v>
      </c>
      <c r="O134" s="56"/>
      <c r="P134" s="25"/>
      <c r="Q134" s="25"/>
      <c r="R134" s="25"/>
      <c r="S134" s="25"/>
      <c r="T134" s="25"/>
      <c r="U134" s="25"/>
      <c r="V134" s="25"/>
      <c r="W134" s="25"/>
      <c r="X134" s="26">
        <f t="shared" si="177"/>
        <v>0</v>
      </c>
      <c r="Y134" s="143">
        <v>10000</v>
      </c>
      <c r="Z134" s="151">
        <f t="shared" si="178"/>
        <v>0</v>
      </c>
      <c r="AC134" s="75" t="str">
        <f t="shared" si="179"/>
        <v/>
      </c>
    </row>
    <row r="135" spans="2:29" ht="14.25" customHeight="1" x14ac:dyDescent="0.15">
      <c r="B135" s="40" t="str">
        <f t="shared" si="170"/>
        <v>CB5258G069</v>
      </c>
      <c r="C135" s="73" t="s">
        <v>150</v>
      </c>
      <c r="D135" s="73"/>
      <c r="F135" s="23" t="s">
        <v>560</v>
      </c>
      <c r="G135" s="29" t="str">
        <f t="shared" ref="G135" si="187">PROPER(K135)</f>
        <v>Herrera Performance Deck</v>
      </c>
      <c r="H135" s="25"/>
      <c r="I135" s="24" t="s">
        <v>151</v>
      </c>
      <c r="J135" s="24" t="str">
        <f t="shared" si="171"/>
        <v>8.25"</v>
      </c>
      <c r="K135" s="23" t="str">
        <f>VLOOKUP($B135,'sku master'!B:H,5,0)</f>
        <v>HERRERA PERFORMANCE DECK</v>
      </c>
      <c r="L135" s="24" t="str">
        <f>VLOOKUP($B135,'sku master'!B:H,7,0)</f>
        <v>8.25" X 31.875"</v>
      </c>
      <c r="M135" s="24" t="str">
        <f t="array" ref="M135">INDEX('sku master'!$C$1:$C$705,MATCH($F135,'sku master'!$E$1:$E$705,0))</f>
        <v>CHOCOLATE</v>
      </c>
      <c r="N135" s="106" t="str">
        <f>VLOOKUP(VLOOKUP($B135,'sku master'!B:D,3,0),merch,2,0)</f>
        <v>DECKS</v>
      </c>
      <c r="O135" s="56"/>
      <c r="P135" s="25"/>
      <c r="Q135" s="25"/>
      <c r="R135" s="25"/>
      <c r="S135" s="25"/>
      <c r="T135" s="25"/>
      <c r="U135" s="25"/>
      <c r="V135" s="25"/>
      <c r="W135" s="25"/>
      <c r="X135" s="26">
        <f t="shared" si="172"/>
        <v>0</v>
      </c>
      <c r="Y135" s="143">
        <v>10000</v>
      </c>
      <c r="Z135" s="151">
        <f t="shared" si="173"/>
        <v>0</v>
      </c>
      <c r="AC135" s="75" t="str">
        <f t="shared" si="174"/>
        <v/>
      </c>
    </row>
    <row r="136" spans="2:29" ht="14.25" customHeight="1" x14ac:dyDescent="0.15">
      <c r="B136" s="40" t="str">
        <f t="shared" si="164"/>
        <v>CB5259G026</v>
      </c>
      <c r="C136" s="73" t="s">
        <v>150</v>
      </c>
      <c r="D136" s="73"/>
      <c r="F136" s="23" t="s">
        <v>564</v>
      </c>
      <c r="G136" s="29" t="str">
        <f t="shared" ref="G136" si="188">PROPER(K136)</f>
        <v>Fernandez Father Deck</v>
      </c>
      <c r="H136" s="25"/>
      <c r="I136" s="24" t="s">
        <v>468</v>
      </c>
      <c r="J136" s="24" t="str">
        <f t="shared" si="166"/>
        <v>8.125"</v>
      </c>
      <c r="K136" s="23" t="str">
        <f>VLOOKUP($B136,'sku master'!B:H,5,0)</f>
        <v>FERNANDEZ FATHER DECK</v>
      </c>
      <c r="L136" s="24" t="str">
        <f>VLOOKUP($B136,'sku master'!B:H,7,0)</f>
        <v>8.125" X 31.625"</v>
      </c>
      <c r="M136" s="24" t="str">
        <f t="array" ref="M136">INDEX('sku master'!$C$1:$C$705,MATCH($F136,'sku master'!$E$1:$E$705,0))</f>
        <v>CHOCOLATE</v>
      </c>
      <c r="N136" s="106" t="str">
        <f>VLOOKUP(VLOOKUP($B136,'sku master'!B:D,3,0),merch,2,0)</f>
        <v>DECKS</v>
      </c>
      <c r="O136" s="56"/>
      <c r="P136" s="25"/>
      <c r="Q136" s="25"/>
      <c r="R136" s="25"/>
      <c r="S136" s="25"/>
      <c r="T136" s="25"/>
      <c r="U136" s="25"/>
      <c r="V136" s="25"/>
      <c r="W136" s="25"/>
      <c r="X136" s="26">
        <f t="shared" si="167"/>
        <v>0</v>
      </c>
      <c r="Y136" s="143">
        <v>10000</v>
      </c>
      <c r="Z136" s="151">
        <f t="shared" si="168"/>
        <v>0</v>
      </c>
      <c r="AC136" s="75" t="str">
        <f t="shared" si="169"/>
        <v/>
      </c>
    </row>
    <row r="137" spans="2:29" ht="14.25" customHeight="1" x14ac:dyDescent="0.15">
      <c r="B137" s="40" t="str">
        <f t="shared" ref="B137:B138" si="189">F137&amp;I137</f>
        <v>CB5259G030</v>
      </c>
      <c r="C137" s="73" t="s">
        <v>150</v>
      </c>
      <c r="D137" s="73"/>
      <c r="F137" s="23" t="s">
        <v>564</v>
      </c>
      <c r="G137" s="29" t="str">
        <f t="shared" si="165"/>
        <v>Fernandez Father Deck</v>
      </c>
      <c r="H137" s="25"/>
      <c r="I137" s="24" t="s">
        <v>523</v>
      </c>
      <c r="J137" s="24" t="str">
        <f t="shared" ref="J137" si="190">LEFT(L137,SEARCH(" ",L137)-1)&amp;IF(ISERROR(VLOOKUP(I137,shapes,3,0)),""," "&amp;VLOOKUP(I137,shapes,3,0))</f>
        <v>8.375"</v>
      </c>
      <c r="K137" s="23" t="str">
        <f>VLOOKUP($B137,'sku master'!B:H,5,0)</f>
        <v>FERNANDEZ FATHER DECK</v>
      </c>
      <c r="L137" s="24" t="str">
        <f>VLOOKUP($B137,'sku master'!B:H,7,0)</f>
        <v>8.375" X 32"</v>
      </c>
      <c r="M137" s="24" t="str">
        <f t="array" ref="M137">INDEX('sku master'!$C$1:$C$705,MATCH($F137,'sku master'!$E$1:$E$705,0))</f>
        <v>CHOCOLATE</v>
      </c>
      <c r="N137" s="106" t="str">
        <f>VLOOKUP(VLOOKUP($B137,'sku master'!B:D,3,0),merch,2,0)</f>
        <v>DECKS</v>
      </c>
      <c r="O137" s="56"/>
      <c r="P137" s="25"/>
      <c r="Q137" s="25"/>
      <c r="R137" s="25"/>
      <c r="S137" s="25"/>
      <c r="T137" s="25"/>
      <c r="U137" s="25"/>
      <c r="V137" s="25"/>
      <c r="W137" s="25"/>
      <c r="X137" s="26">
        <f t="shared" ref="X137" si="191">SUM(O137:W137)</f>
        <v>0</v>
      </c>
      <c r="Y137" s="143">
        <v>10000</v>
      </c>
      <c r="Z137" s="151">
        <f t="shared" ref="Z137" si="192">Y137*X137</f>
        <v>0</v>
      </c>
      <c r="AC137" s="75" t="str">
        <f t="shared" si="163"/>
        <v/>
      </c>
    </row>
    <row r="138" spans="2:29" ht="14.25" customHeight="1" x14ac:dyDescent="0.15">
      <c r="B138" s="40" t="str">
        <f t="shared" si="189"/>
        <v/>
      </c>
      <c r="C138" s="72"/>
      <c r="D138" s="73" t="s">
        <v>150</v>
      </c>
      <c r="AC138" s="75" t="str">
        <f t="shared" si="163"/>
        <v>X</v>
      </c>
    </row>
    <row r="139" spans="2:29" ht="14.25" customHeight="1" x14ac:dyDescent="0.15">
      <c r="B139" s="40" t="str">
        <f>B127 &amp; " Softgoods"</f>
        <v>Chocolate: One Offs Collection Softgoods</v>
      </c>
      <c r="C139" s="72"/>
      <c r="D139" s="73" t="s">
        <v>150</v>
      </c>
      <c r="F139" s="8" t="str">
        <f>B139</f>
        <v>Chocolate: One Offs Collection Softgoods</v>
      </c>
      <c r="G139" s="8"/>
      <c r="H139" s="9"/>
      <c r="I139" s="8"/>
      <c r="J139" s="8"/>
      <c r="K139" s="8"/>
      <c r="L139" s="8"/>
      <c r="M139" s="8"/>
      <c r="N139" s="8"/>
      <c r="O139" s="10" t="s">
        <v>50</v>
      </c>
      <c r="P139" s="10" t="s">
        <v>51</v>
      </c>
      <c r="Q139" s="10" t="s">
        <v>52</v>
      </c>
      <c r="R139" s="10" t="s">
        <v>53</v>
      </c>
      <c r="S139" s="10" t="s">
        <v>106</v>
      </c>
      <c r="T139" s="9"/>
      <c r="U139" s="9"/>
      <c r="V139" s="9"/>
      <c r="W139" s="9"/>
      <c r="X139" s="12"/>
      <c r="Y139" s="135"/>
      <c r="Z139" s="150"/>
      <c r="AC139" s="75" t="str">
        <f t="shared" si="163"/>
        <v>X</v>
      </c>
    </row>
    <row r="140" spans="2:29" ht="14.25" customHeight="1" x14ac:dyDescent="0.15">
      <c r="B140" s="40" t="str">
        <f t="shared" ref="B140:B147" si="193">F140&amp;I140</f>
        <v>CTS127111062</v>
      </c>
      <c r="C140" s="72"/>
      <c r="D140" s="73" t="s">
        <v>150</v>
      </c>
      <c r="E140" s="40" t="s">
        <v>86</v>
      </c>
      <c r="F140" s="23" t="s">
        <v>745</v>
      </c>
      <c r="G140" s="29" t="s">
        <v>847</v>
      </c>
      <c r="H140" s="25"/>
      <c r="I140" s="24" t="s">
        <v>747</v>
      </c>
      <c r="J140" s="24" t="str">
        <f t="shared" ref="J140:J141" si="194">PROPER(L140)</f>
        <v>Silver</v>
      </c>
      <c r="K140" s="23" t="str">
        <f>VLOOKUP($B140,'sku master'!B:H,5,0)</f>
        <v>WTF TEE</v>
      </c>
      <c r="L140" s="24" t="str">
        <f>VLOOKUP($B140,'sku master'!B:H,7,0)</f>
        <v>SILVER</v>
      </c>
      <c r="M140" s="24" t="str">
        <f t="array" ref="M140">INDEX('sku master'!$C$1:$C$705,MATCH($F140,'sku master'!$E$1:$E$705,0))</f>
        <v>CHOCOLATE</v>
      </c>
      <c r="N140" s="24" t="str">
        <f>VLOOKUP(VLOOKUP($B140,'sku master'!B:D,3,0),merch,2,0)</f>
        <v>SOFTGOODS</v>
      </c>
      <c r="O140" s="56"/>
      <c r="P140" s="92"/>
      <c r="Q140" s="92"/>
      <c r="R140" s="92"/>
      <c r="S140" s="92"/>
      <c r="T140" s="25"/>
      <c r="U140" s="25"/>
      <c r="V140" s="25"/>
      <c r="W140" s="25"/>
      <c r="X140" s="26">
        <f t="shared" ref="X140:X141" si="195">SUM(O140:W140)</f>
        <v>0</v>
      </c>
      <c r="Y140" s="142">
        <v>4800</v>
      </c>
      <c r="Z140" s="151">
        <f t="shared" ref="Z140:Z141" si="196">Y140*X140</f>
        <v>0</v>
      </c>
      <c r="AC140" s="75" t="str">
        <f t="shared" si="163"/>
        <v/>
      </c>
    </row>
    <row r="141" spans="2:29" ht="14.25" customHeight="1" x14ac:dyDescent="0.15">
      <c r="B141" s="40" t="str">
        <f t="shared" si="193"/>
        <v>CSW127102001</v>
      </c>
      <c r="C141" s="72"/>
      <c r="D141" s="73" t="s">
        <v>150</v>
      </c>
      <c r="E141" s="40" t="s">
        <v>86</v>
      </c>
      <c r="F141" s="23" t="s">
        <v>669</v>
      </c>
      <c r="G141" s="29" t="str">
        <f t="shared" ref="G141" si="197">PROPER(K141)</f>
        <v>Enhancement Hoody</v>
      </c>
      <c r="H141" s="25"/>
      <c r="I141" s="24" t="s">
        <v>54</v>
      </c>
      <c r="J141" s="24" t="str">
        <f t="shared" si="194"/>
        <v>Black</v>
      </c>
      <c r="K141" s="23" t="str">
        <f>VLOOKUP($B141,'sku master'!B:H,5,0)</f>
        <v>ENHANCEMENT HOODY</v>
      </c>
      <c r="L141" s="24" t="str">
        <f>VLOOKUP($B141,'sku master'!B:H,7,0)</f>
        <v>BLACK</v>
      </c>
      <c r="M141" s="24" t="str">
        <f t="array" ref="M141">INDEX('sku master'!$C$1:$C$705,MATCH($F141,'sku master'!$E$1:$E$705,0))</f>
        <v>CHOCOLATE</v>
      </c>
      <c r="N141" s="24" t="str">
        <f>VLOOKUP(VLOOKUP($B141,'sku master'!B:D,3,0),merch,2,0)</f>
        <v>SOFTGOODS</v>
      </c>
      <c r="O141" s="56"/>
      <c r="P141" s="92"/>
      <c r="Q141" s="92"/>
      <c r="R141" s="92"/>
      <c r="S141" s="92"/>
      <c r="T141" s="25"/>
      <c r="U141" s="25"/>
      <c r="V141" s="25"/>
      <c r="W141" s="25"/>
      <c r="X141" s="26">
        <f t="shared" si="195"/>
        <v>0</v>
      </c>
      <c r="Y141" s="142">
        <v>15000</v>
      </c>
      <c r="Z141" s="151">
        <f t="shared" si="196"/>
        <v>0</v>
      </c>
      <c r="AC141" s="75" t="str">
        <f t="shared" ref="AC141" si="198">IF(OR(G141="",Z141&gt;0),IF($B$1="form codes:",D141,C141&amp;IF(E141="*"," US","")),"")</f>
        <v/>
      </c>
    </row>
    <row r="142" spans="2:29" ht="14.25" customHeight="1" x14ac:dyDescent="0.15">
      <c r="B142" s="40" t="str">
        <f t="shared" ref="B142:B146" si="199">F142&amp;I142</f>
        <v>CTS127112001</v>
      </c>
      <c r="C142" s="72"/>
      <c r="D142" s="73" t="s">
        <v>150</v>
      </c>
      <c r="E142" s="40" t="s">
        <v>86</v>
      </c>
      <c r="F142" s="23" t="s">
        <v>754</v>
      </c>
      <c r="G142" s="29" t="str">
        <f t="shared" ref="G142:G146" si="200">PROPER(K142)</f>
        <v>Enhancement Tee</v>
      </c>
      <c r="H142" s="25"/>
      <c r="I142" s="24" t="s">
        <v>54</v>
      </c>
      <c r="J142" s="24" t="str">
        <f t="shared" ref="J142:J146" si="201">PROPER(L142)</f>
        <v>Black</v>
      </c>
      <c r="K142" s="23" t="str">
        <f>VLOOKUP($B142,'sku master'!B:H,5,0)</f>
        <v>ENHANCEMENT TEE</v>
      </c>
      <c r="L142" s="24" t="str">
        <f>VLOOKUP($B142,'sku master'!B:H,7,0)</f>
        <v>BLACK</v>
      </c>
      <c r="M142" s="24" t="str">
        <f t="array" ref="M142">INDEX('sku master'!$C$1:$C$705,MATCH($F142,'sku master'!$E$1:$E$705,0))</f>
        <v>CHOCOLATE</v>
      </c>
      <c r="N142" s="24" t="str">
        <f>VLOOKUP(VLOOKUP($B142,'sku master'!B:D,3,0),merch,2,0)</f>
        <v>SOFTGOODS</v>
      </c>
      <c r="O142" s="56"/>
      <c r="P142" s="92"/>
      <c r="Q142" s="92"/>
      <c r="R142" s="92"/>
      <c r="S142" s="92"/>
      <c r="T142" s="25"/>
      <c r="U142" s="25"/>
      <c r="V142" s="25"/>
      <c r="W142" s="25"/>
      <c r="X142" s="26">
        <f t="shared" ref="X142:X146" si="202">SUM(O142:W142)</f>
        <v>0</v>
      </c>
      <c r="Y142" s="142">
        <v>4800</v>
      </c>
      <c r="Z142" s="151">
        <f t="shared" ref="Z142:Z146" si="203">Y142*X142</f>
        <v>0</v>
      </c>
      <c r="AC142" s="75" t="str">
        <f t="shared" si="163"/>
        <v/>
      </c>
    </row>
    <row r="143" spans="2:29" ht="14.25" customHeight="1" x14ac:dyDescent="0.15">
      <c r="B143" s="40" t="str">
        <f t="shared" ref="B143" si="204">F143&amp;I143</f>
        <v>CTS127113001</v>
      </c>
      <c r="C143" s="72"/>
      <c r="D143" s="73" t="s">
        <v>150</v>
      </c>
      <c r="E143" s="40" t="s">
        <v>86</v>
      </c>
      <c r="F143" s="23" t="s">
        <v>761</v>
      </c>
      <c r="G143" s="29" t="str">
        <f t="shared" ref="G143" si="205">PROPER(K143)</f>
        <v>The Father Tee</v>
      </c>
      <c r="H143" s="25"/>
      <c r="I143" s="24" t="s">
        <v>54</v>
      </c>
      <c r="J143" s="24" t="str">
        <f t="shared" ref="J143" si="206">PROPER(L143)</f>
        <v>Black</v>
      </c>
      <c r="K143" s="23" t="str">
        <f>VLOOKUP($B143,'sku master'!B:H,5,0)</f>
        <v>THE FATHER TEE</v>
      </c>
      <c r="L143" s="24" t="str">
        <f>VLOOKUP($B143,'sku master'!B:H,7,0)</f>
        <v>BLACK</v>
      </c>
      <c r="M143" s="24" t="str">
        <f t="array" ref="M143">INDEX('sku master'!$C$1:$C$705,MATCH($F143,'sku master'!$E$1:$E$705,0))</f>
        <v>CHOCOLATE</v>
      </c>
      <c r="N143" s="24" t="str">
        <f>VLOOKUP(VLOOKUP($B143,'sku master'!B:D,3,0),merch,2,0)</f>
        <v>SOFTGOODS</v>
      </c>
      <c r="O143" s="56"/>
      <c r="P143" s="92"/>
      <c r="Q143" s="92"/>
      <c r="R143" s="92"/>
      <c r="S143" s="92"/>
      <c r="T143" s="25"/>
      <c r="U143" s="25"/>
      <c r="V143" s="25"/>
      <c r="W143" s="25"/>
      <c r="X143" s="26">
        <f t="shared" ref="X143" si="207">SUM(O143:W143)</f>
        <v>0</v>
      </c>
      <c r="Y143" s="142">
        <v>4800</v>
      </c>
      <c r="Z143" s="151">
        <f t="shared" ref="Z143" si="208">Y143*X143</f>
        <v>0</v>
      </c>
      <c r="AC143" s="75" t="str">
        <f>IF(OR(G143="",Z143&gt;0),IF($B$1="form codes:",D143,C143&amp;IF(E143="*"," US","")),"")</f>
        <v/>
      </c>
    </row>
    <row r="144" spans="2:29" ht="14.25" customHeight="1" x14ac:dyDescent="0.15">
      <c r="B144" s="40" t="str">
        <f>F144&amp;I144</f>
        <v>CTS127113010</v>
      </c>
      <c r="C144" s="72"/>
      <c r="D144" s="73" t="s">
        <v>150</v>
      </c>
      <c r="E144" s="40" t="s">
        <v>86</v>
      </c>
      <c r="F144" s="23" t="s">
        <v>761</v>
      </c>
      <c r="G144" s="29" t="str">
        <f t="shared" ref="G144" si="209">PROPER(K144)</f>
        <v>The Father Tee</v>
      </c>
      <c r="H144" s="25"/>
      <c r="I144" s="24" t="s">
        <v>331</v>
      </c>
      <c r="J144" s="24" t="str">
        <f>PROPER(L144)</f>
        <v>Grey Heather</v>
      </c>
      <c r="K144" s="23" t="str">
        <f>VLOOKUP($B144,'sku master'!B:H,5,0)</f>
        <v>THE FATHER TEE</v>
      </c>
      <c r="L144" s="24" t="str">
        <f>VLOOKUP($B144,'sku master'!B:H,7,0)</f>
        <v>GREY HEATHER</v>
      </c>
      <c r="M144" s="24" t="str">
        <f t="array" ref="M144">INDEX('sku master'!$C$1:$C$705,MATCH($F144,'sku master'!$E$1:$E$705,0))</f>
        <v>CHOCOLATE</v>
      </c>
      <c r="N144" s="24" t="str">
        <f>VLOOKUP(VLOOKUP($B144,'sku master'!B:D,3,0),merch,2,0)</f>
        <v>SOFTGOODS</v>
      </c>
      <c r="O144" s="56"/>
      <c r="P144" s="92"/>
      <c r="Q144" s="92"/>
      <c r="R144" s="92"/>
      <c r="S144" s="92"/>
      <c r="T144" s="25"/>
      <c r="U144" s="25"/>
      <c r="V144" s="25"/>
      <c r="W144" s="25"/>
      <c r="X144" s="26">
        <f>SUM(O144:W144)</f>
        <v>0</v>
      </c>
      <c r="Y144" s="142">
        <v>4800</v>
      </c>
      <c r="Z144" s="151">
        <f>Y144*X144</f>
        <v>0</v>
      </c>
      <c r="AC144" s="75" t="str">
        <f t="shared" ref="AC144" si="210">IF(OR(G144="",Z144&gt;0),IF($B$1="form codes:",D144,C144&amp;IF(E144="*"," US","")),"")</f>
        <v/>
      </c>
    </row>
    <row r="145" spans="2:29" ht="14.25" customHeight="1" x14ac:dyDescent="0.15">
      <c r="B145" s="40" t="str">
        <f t="shared" si="199"/>
        <v>CSW127103001</v>
      </c>
      <c r="C145" s="72"/>
      <c r="D145" s="73" t="s">
        <v>150</v>
      </c>
      <c r="E145" s="40" t="s">
        <v>86</v>
      </c>
      <c r="F145" s="23" t="s">
        <v>676</v>
      </c>
      <c r="G145" s="29" t="str">
        <f t="shared" si="200"/>
        <v>The Father Hoody</v>
      </c>
      <c r="H145" s="25"/>
      <c r="I145" s="24" t="s">
        <v>54</v>
      </c>
      <c r="J145" s="24" t="str">
        <f t="shared" si="201"/>
        <v>Black</v>
      </c>
      <c r="K145" s="23" t="str">
        <f>VLOOKUP($B145,'sku master'!B:H,5,0)</f>
        <v>THE FATHER HOODY</v>
      </c>
      <c r="L145" s="24" t="str">
        <f>VLOOKUP($B145,'sku master'!B:H,7,0)</f>
        <v>BLACK</v>
      </c>
      <c r="M145" s="24" t="str">
        <f t="array" ref="M145">INDEX('sku master'!$C$1:$C$705,MATCH($F145,'sku master'!$E$1:$E$705,0))</f>
        <v>CHOCOLATE</v>
      </c>
      <c r="N145" s="24" t="str">
        <f>VLOOKUP(VLOOKUP($B145,'sku master'!B:D,3,0),merch,2,0)</f>
        <v>SOFTGOODS</v>
      </c>
      <c r="O145" s="56"/>
      <c r="P145" s="92"/>
      <c r="Q145" s="92"/>
      <c r="R145" s="92"/>
      <c r="S145" s="92"/>
      <c r="T145" s="25"/>
      <c r="U145" s="25"/>
      <c r="V145" s="25"/>
      <c r="W145" s="25"/>
      <c r="X145" s="26">
        <f t="shared" si="202"/>
        <v>0</v>
      </c>
      <c r="Y145" s="142">
        <v>15000</v>
      </c>
      <c r="Z145" s="151">
        <f t="shared" si="203"/>
        <v>0</v>
      </c>
      <c r="AC145" s="75" t="str">
        <f t="shared" ref="AC145:AC146" si="211">IF(OR(G145="",Z145&gt;0),IF($B$1="form codes:",D145,C145&amp;IF(E145="*"," US","")),"")</f>
        <v/>
      </c>
    </row>
    <row r="146" spans="2:29" ht="14.25" customHeight="1" x14ac:dyDescent="0.15">
      <c r="B146" s="40" t="str">
        <f t="shared" si="199"/>
        <v>CSW127103010</v>
      </c>
      <c r="C146" s="72"/>
      <c r="D146" s="73" t="s">
        <v>150</v>
      </c>
      <c r="E146" s="40" t="s">
        <v>86</v>
      </c>
      <c r="F146" s="23" t="s">
        <v>676</v>
      </c>
      <c r="G146" s="29" t="str">
        <f t="shared" si="200"/>
        <v>The Father Hoody</v>
      </c>
      <c r="H146" s="25"/>
      <c r="I146" s="24" t="s">
        <v>331</v>
      </c>
      <c r="J146" s="24" t="str">
        <f t="shared" si="201"/>
        <v>Grey Heather</v>
      </c>
      <c r="K146" s="23" t="str">
        <f>VLOOKUP($B146,'sku master'!B:H,5,0)</f>
        <v>THE FATHER HOODY</v>
      </c>
      <c r="L146" s="24" t="str">
        <f>VLOOKUP($B146,'sku master'!B:H,7,0)</f>
        <v>GREY HEATHER</v>
      </c>
      <c r="M146" s="24" t="str">
        <f t="array" ref="M146">INDEX('sku master'!$C$1:$C$705,MATCH($F146,'sku master'!$E$1:$E$705,0))</f>
        <v>CHOCOLATE</v>
      </c>
      <c r="N146" s="24" t="str">
        <f>VLOOKUP(VLOOKUP($B146,'sku master'!B:D,3,0),merch,2,0)</f>
        <v>SOFTGOODS</v>
      </c>
      <c r="O146" s="56"/>
      <c r="P146" s="92"/>
      <c r="Q146" s="92"/>
      <c r="R146" s="92"/>
      <c r="S146" s="92"/>
      <c r="T146" s="25"/>
      <c r="U146" s="25"/>
      <c r="V146" s="25"/>
      <c r="W146" s="25"/>
      <c r="X146" s="26">
        <f t="shared" si="202"/>
        <v>0</v>
      </c>
      <c r="Y146" s="142">
        <v>15000</v>
      </c>
      <c r="Z146" s="151">
        <f t="shared" si="203"/>
        <v>0</v>
      </c>
      <c r="AC146" s="75" t="str">
        <f t="shared" si="211"/>
        <v/>
      </c>
    </row>
    <row r="147" spans="2:29" ht="14.25" customHeight="1" x14ac:dyDescent="0.15">
      <c r="B147" s="40" t="str">
        <f t="shared" si="193"/>
        <v/>
      </c>
      <c r="C147" s="72"/>
      <c r="D147" s="73" t="s">
        <v>150</v>
      </c>
      <c r="AC147" s="75" t="str">
        <f t="shared" si="163"/>
        <v>X</v>
      </c>
    </row>
    <row r="148" spans="2:29" ht="14.25" customHeight="1" x14ac:dyDescent="0.15">
      <c r="B148" s="40" t="s">
        <v>848</v>
      </c>
      <c r="C148" s="73" t="s">
        <v>150</v>
      </c>
      <c r="D148" s="73"/>
      <c r="F148" s="8" t="str">
        <f>B148</f>
        <v xml:space="preserve">Chocolate: Street Cinema Collection by Lee Smith </v>
      </c>
      <c r="G148" s="8"/>
      <c r="H148" s="9"/>
      <c r="I148" s="8"/>
      <c r="J148" s="8"/>
      <c r="K148" s="8"/>
      <c r="L148" s="8"/>
      <c r="M148" s="8"/>
      <c r="N148" s="8"/>
      <c r="O148" s="10" t="s">
        <v>48</v>
      </c>
      <c r="P148" s="9"/>
      <c r="Q148" s="9"/>
      <c r="R148" s="9"/>
      <c r="S148" s="9"/>
      <c r="T148" s="9"/>
      <c r="U148" s="9"/>
      <c r="V148" s="9"/>
      <c r="W148" s="9"/>
      <c r="X148" s="12"/>
      <c r="Y148" s="135"/>
      <c r="Z148" s="150"/>
      <c r="AC148" s="75">
        <f t="shared" ref="AC148:AC155" si="212">IF(OR(G148="",Z148&gt;0),IF($B$1="form codes:",D148,C148&amp;IF(E148="*"," US","")),"")</f>
        <v>0</v>
      </c>
    </row>
    <row r="149" spans="2:29" ht="14.25" customHeight="1" x14ac:dyDescent="0.15">
      <c r="B149" s="40" t="str">
        <f t="shared" ref="B149:B155" si="213">F149&amp;I149</f>
        <v>CB5260G052</v>
      </c>
      <c r="C149" s="73" t="s">
        <v>150</v>
      </c>
      <c r="D149" s="73"/>
      <c r="F149" s="23" t="s">
        <v>568</v>
      </c>
      <c r="G149" s="29" t="str">
        <f t="shared" ref="G149:G151" si="214">PROPER(K149)</f>
        <v>Alvarez Street Cinema Deck</v>
      </c>
      <c r="H149" s="25"/>
      <c r="I149" s="24" t="s">
        <v>112</v>
      </c>
      <c r="J149" s="24" t="str">
        <f t="shared" ref="J149:J151" si="215">LEFT(L149,SEARCH(" ",L149)-1)&amp;IF(ISERROR(VLOOKUP(I149,shapes,3,0)),""," "&amp;VLOOKUP(I149,shapes,3,0))</f>
        <v>8.25"</v>
      </c>
      <c r="K149" s="19" t="str">
        <f>VLOOKUP($B149,'sku master'!B:H,5,0)</f>
        <v>ALVAREZ STREET CINEMA DECK</v>
      </c>
      <c r="L149" s="20" t="str">
        <f>VLOOKUP($B149,'sku master'!B:H,7,0)</f>
        <v>8.25" X 31.875"</v>
      </c>
      <c r="M149" s="20" t="str">
        <f t="array" ref="M149">INDEX('sku master'!$C$1:$C$705,MATCH($F149,'sku master'!$E$1:$E$705,0))</f>
        <v>CHOCOLATE</v>
      </c>
      <c r="N149" s="20" t="str">
        <f>VLOOKUP(VLOOKUP($B149,'sku master'!B:D,3,0),merch,2,0)</f>
        <v>DECKS</v>
      </c>
      <c r="O149" s="55"/>
      <c r="P149" s="21"/>
      <c r="Q149" s="21"/>
      <c r="R149" s="21"/>
      <c r="S149" s="21"/>
      <c r="T149" s="21"/>
      <c r="U149" s="21"/>
      <c r="V149" s="21"/>
      <c r="W149" s="21"/>
      <c r="X149" s="26">
        <f t="shared" ref="X149:X151" si="216">SUM(O149:W149)</f>
        <v>0</v>
      </c>
      <c r="Y149" s="143">
        <v>10000</v>
      </c>
      <c r="Z149" s="151">
        <f t="shared" ref="Z149:Z151" si="217">Y149*X149</f>
        <v>0</v>
      </c>
      <c r="AC149" s="75" t="str">
        <f t="shared" si="212"/>
        <v/>
      </c>
    </row>
    <row r="150" spans="2:29" ht="14.25" customHeight="1" x14ac:dyDescent="0.15">
      <c r="B150" s="40" t="str">
        <f t="shared" si="213"/>
        <v>CB5260G053</v>
      </c>
      <c r="C150" s="73" t="s">
        <v>150</v>
      </c>
      <c r="D150" s="73"/>
      <c r="F150" s="23" t="s">
        <v>568</v>
      </c>
      <c r="G150" s="29" t="str">
        <f t="shared" si="214"/>
        <v>Alvarez Street Cinema Deck</v>
      </c>
      <c r="H150" s="25"/>
      <c r="I150" s="24" t="s">
        <v>117</v>
      </c>
      <c r="J150" s="24" t="str">
        <f t="shared" si="215"/>
        <v>8.5"</v>
      </c>
      <c r="K150" s="23" t="str">
        <f>VLOOKUP($B150,'sku master'!B:H,5,0)</f>
        <v>ALVAREZ STREET CINEMA DECK</v>
      </c>
      <c r="L150" s="24" t="str">
        <f>VLOOKUP($B150,'sku master'!B:H,7,0)</f>
        <v>8.5" X 32"</v>
      </c>
      <c r="M150" s="24" t="str">
        <f t="array" ref="M150">INDEX('sku master'!$C$1:$C$705,MATCH($F150,'sku master'!$E$1:$E$705,0))</f>
        <v>CHOCOLATE</v>
      </c>
      <c r="N150" s="24" t="str">
        <f>VLOOKUP(VLOOKUP($B150,'sku master'!B:D,3,0),merch,2,0)</f>
        <v>DECKS</v>
      </c>
      <c r="O150" s="56"/>
      <c r="P150" s="25"/>
      <c r="Q150" s="25"/>
      <c r="R150" s="25"/>
      <c r="S150" s="25"/>
      <c r="T150" s="25"/>
      <c r="U150" s="25"/>
      <c r="V150" s="25"/>
      <c r="W150" s="25"/>
      <c r="X150" s="26">
        <f t="shared" si="216"/>
        <v>0</v>
      </c>
      <c r="Y150" s="143">
        <v>10000</v>
      </c>
      <c r="Z150" s="151">
        <f t="shared" si="217"/>
        <v>0</v>
      </c>
      <c r="AC150" s="75" t="str">
        <f t="shared" si="212"/>
        <v/>
      </c>
    </row>
    <row r="151" spans="2:29" ht="14.25" customHeight="1" x14ac:dyDescent="0.15">
      <c r="B151" s="40" t="str">
        <f t="shared" si="213"/>
        <v>CB5261G089</v>
      </c>
      <c r="C151" s="73" t="s">
        <v>150</v>
      </c>
      <c r="D151" s="73"/>
      <c r="F151" s="23" t="s">
        <v>572</v>
      </c>
      <c r="G151" s="29" t="str">
        <f t="shared" si="214"/>
        <v>Anderson Street Cinema Deck</v>
      </c>
      <c r="H151" s="25"/>
      <c r="I151" s="24" t="s">
        <v>574</v>
      </c>
      <c r="J151" s="24" t="str">
        <f t="shared" si="215"/>
        <v>8.25"</v>
      </c>
      <c r="K151" s="23" t="str">
        <f>VLOOKUP($B151,'sku master'!B:H,5,0)</f>
        <v>ANDERSON STREET CINEMA DECK</v>
      </c>
      <c r="L151" s="24" t="str">
        <f>VLOOKUP($B151,'sku master'!B:H,7,0)</f>
        <v>8.25" X 31.875"</v>
      </c>
      <c r="M151" s="24" t="str">
        <f t="array" ref="M151">INDEX('sku master'!$C$1:$C$705,MATCH($F151,'sku master'!$E$1:$E$705,0))</f>
        <v>CHOCOLATE</v>
      </c>
      <c r="N151" s="24" t="str">
        <f>VLOOKUP(VLOOKUP($B151,'sku master'!B:D,3,0),merch,2,0)</f>
        <v>DECKS</v>
      </c>
      <c r="O151" s="56"/>
      <c r="P151" s="25"/>
      <c r="Q151" s="25"/>
      <c r="R151" s="25"/>
      <c r="S151" s="25"/>
      <c r="T151" s="25"/>
      <c r="U151" s="25"/>
      <c r="V151" s="25"/>
      <c r="W151" s="25"/>
      <c r="X151" s="26">
        <f t="shared" si="216"/>
        <v>0</v>
      </c>
      <c r="Y151" s="143">
        <v>10000</v>
      </c>
      <c r="Z151" s="151">
        <f t="shared" si="217"/>
        <v>0</v>
      </c>
      <c r="AC151" s="75" t="str">
        <f t="shared" si="212"/>
        <v/>
      </c>
    </row>
    <row r="152" spans="2:29" ht="14.25" customHeight="1" x14ac:dyDescent="0.15">
      <c r="B152" s="40" t="str">
        <f t="shared" ref="B152:B154" si="218">F152&amp;I152</f>
        <v>CB5262G042</v>
      </c>
      <c r="C152" s="73" t="s">
        <v>150</v>
      </c>
      <c r="D152" s="73"/>
      <c r="F152" s="23" t="s">
        <v>576</v>
      </c>
      <c r="G152" s="29" t="str">
        <f t="shared" ref="G152:G154" si="219">PROPER(K152)</f>
        <v>Anderson Street Cinema Deck</v>
      </c>
      <c r="H152" s="25"/>
      <c r="I152" s="24" t="s">
        <v>9</v>
      </c>
      <c r="J152" s="24" t="str">
        <f t="shared" ref="J152:J154" si="220">LEFT(L152,SEARCH(" ",L152)-1)&amp;IF(ISERROR(VLOOKUP(I152,shapes,3,0)),""," "&amp;VLOOKUP(I152,shapes,3,0))</f>
        <v>8.5" Skidul</v>
      </c>
      <c r="K152" s="23" t="str">
        <f>VLOOKUP($B152,'sku master'!B:H,5,0)</f>
        <v>ANDERSON STREET CINEMA DECK</v>
      </c>
      <c r="L152" s="24" t="str">
        <f>VLOOKUP($B152,'sku master'!B:H,7,0)</f>
        <v>8.5" X 31.625" -SKIDUL</v>
      </c>
      <c r="M152" s="24" t="str">
        <f t="array" ref="M152">INDEX('sku master'!$C$1:$C$705,MATCH($F152,'sku master'!$E$1:$E$705,0))</f>
        <v>CHOCOLATE</v>
      </c>
      <c r="N152" s="24" t="str">
        <f>VLOOKUP(VLOOKUP($B152,'sku master'!B:D,3,0),merch,2,0)</f>
        <v>DECKS</v>
      </c>
      <c r="O152" s="56"/>
      <c r="P152" s="25"/>
      <c r="Q152" s="25"/>
      <c r="R152" s="25"/>
      <c r="S152" s="25"/>
      <c r="T152" s="25"/>
      <c r="U152" s="25"/>
      <c r="V152" s="25"/>
      <c r="W152" s="25"/>
      <c r="X152" s="26">
        <f t="shared" ref="X152:X154" si="221">SUM(O152:W152)</f>
        <v>0</v>
      </c>
      <c r="Y152" s="143">
        <v>10000</v>
      </c>
      <c r="Z152" s="151">
        <f t="shared" ref="Z152:Z154" si="222">Y152*X152</f>
        <v>0</v>
      </c>
      <c r="AC152" s="75" t="str">
        <f t="shared" si="212"/>
        <v/>
      </c>
    </row>
    <row r="153" spans="2:29" ht="14.25" customHeight="1" x14ac:dyDescent="0.15">
      <c r="B153" s="40" t="str">
        <f t="shared" si="218"/>
        <v>CB5263G027</v>
      </c>
      <c r="C153" s="73" t="s">
        <v>150</v>
      </c>
      <c r="D153" s="73"/>
      <c r="F153" s="23" t="s">
        <v>578</v>
      </c>
      <c r="G153" s="29" t="str">
        <f t="shared" si="219"/>
        <v>Aikens Street Cinema Deck</v>
      </c>
      <c r="H153" s="25"/>
      <c r="I153" s="24" t="s">
        <v>423</v>
      </c>
      <c r="J153" s="24" t="str">
        <f t="shared" si="220"/>
        <v>8.25"</v>
      </c>
      <c r="K153" s="23" t="str">
        <f>VLOOKUP($B153,'sku master'!B:H,5,0)</f>
        <v>AIKENS STREET CINEMA DECK</v>
      </c>
      <c r="L153" s="24" t="str">
        <f>VLOOKUP($B153,'sku master'!B:H,7,0)</f>
        <v>8.25" X 31.75"</v>
      </c>
      <c r="M153" s="24" t="str">
        <f t="array" ref="M153">INDEX('sku master'!$C$1:$C$705,MATCH($F153,'sku master'!$E$1:$E$705,0))</f>
        <v>CHOCOLATE</v>
      </c>
      <c r="N153" s="24" t="str">
        <f>VLOOKUP(VLOOKUP($B153,'sku master'!B:D,3,0),merch,2,0)</f>
        <v>DECKS</v>
      </c>
      <c r="O153" s="56"/>
      <c r="P153" s="25"/>
      <c r="Q153" s="25"/>
      <c r="R153" s="25"/>
      <c r="S153" s="25"/>
      <c r="T153" s="25"/>
      <c r="U153" s="25"/>
      <c r="V153" s="25"/>
      <c r="W153" s="25"/>
      <c r="X153" s="26">
        <f t="shared" si="221"/>
        <v>0</v>
      </c>
      <c r="Y153" s="143">
        <v>10000</v>
      </c>
      <c r="Z153" s="151">
        <f t="shared" si="222"/>
        <v>0</v>
      </c>
      <c r="AC153" s="75" t="str">
        <f t="shared" si="212"/>
        <v/>
      </c>
    </row>
    <row r="154" spans="2:29" ht="14.25" customHeight="1" x14ac:dyDescent="0.15">
      <c r="B154" s="40" t="str">
        <f t="shared" si="218"/>
        <v>CB5263G057</v>
      </c>
      <c r="C154" s="73" t="s">
        <v>150</v>
      </c>
      <c r="D154" s="73"/>
      <c r="F154" s="23" t="s">
        <v>578</v>
      </c>
      <c r="G154" s="29" t="str">
        <f t="shared" si="219"/>
        <v>Aikens Street Cinema Deck</v>
      </c>
      <c r="H154" s="25"/>
      <c r="I154" s="24" t="s">
        <v>419</v>
      </c>
      <c r="J154" s="24" t="str">
        <f t="shared" si="220"/>
        <v>8.5"</v>
      </c>
      <c r="K154" s="23" t="str">
        <f>VLOOKUP($B154,'sku master'!B:H,5,0)</f>
        <v>AIKENS STREET CINEMA DECK</v>
      </c>
      <c r="L154" s="24" t="str">
        <f>VLOOKUP($B154,'sku master'!B:H,7,0)</f>
        <v>8.5" X 31.95"</v>
      </c>
      <c r="M154" s="24" t="str">
        <f t="array" ref="M154">INDEX('sku master'!$C$1:$C$705,MATCH($F154,'sku master'!$E$1:$E$705,0))</f>
        <v>CHOCOLATE</v>
      </c>
      <c r="N154" s="24" t="str">
        <f>VLOOKUP(VLOOKUP($B154,'sku master'!B:D,3,0),merch,2,0)</f>
        <v>DECKS</v>
      </c>
      <c r="O154" s="56"/>
      <c r="P154" s="25"/>
      <c r="Q154" s="25"/>
      <c r="R154" s="25"/>
      <c r="S154" s="25"/>
      <c r="T154" s="25"/>
      <c r="U154" s="25"/>
      <c r="V154" s="25"/>
      <c r="W154" s="25"/>
      <c r="X154" s="26">
        <f t="shared" si="221"/>
        <v>0</v>
      </c>
      <c r="Y154" s="143">
        <v>10000</v>
      </c>
      <c r="Z154" s="151">
        <f t="shared" si="222"/>
        <v>0</v>
      </c>
      <c r="AC154" s="75" t="str">
        <f t="shared" si="212"/>
        <v/>
      </c>
    </row>
    <row r="155" spans="2:29" ht="14.25" customHeight="1" x14ac:dyDescent="0.15">
      <c r="B155" s="40" t="str">
        <f t="shared" si="213"/>
        <v/>
      </c>
      <c r="C155" s="72"/>
      <c r="D155" s="73" t="s">
        <v>150</v>
      </c>
      <c r="AC155" s="75" t="str">
        <f t="shared" si="212"/>
        <v>X</v>
      </c>
    </row>
    <row r="156" spans="2:29" ht="14.25" customHeight="1" x14ac:dyDescent="0.15">
      <c r="B156" s="40" t="str">
        <f>B148 &amp; " Softgoods"</f>
        <v>Chocolate: Street Cinema Collection by Lee Smith  Softgoods</v>
      </c>
      <c r="C156" s="72"/>
      <c r="D156" s="73" t="s">
        <v>150</v>
      </c>
      <c r="F156" s="8" t="str">
        <f>B156</f>
        <v>Chocolate: Street Cinema Collection by Lee Smith  Softgoods</v>
      </c>
      <c r="G156" s="8"/>
      <c r="H156" s="9"/>
      <c r="I156" s="8"/>
      <c r="J156" s="8"/>
      <c r="K156" s="8"/>
      <c r="L156" s="8"/>
      <c r="M156" s="8"/>
      <c r="N156" s="8"/>
      <c r="O156" s="10" t="s">
        <v>50</v>
      </c>
      <c r="P156" s="10" t="s">
        <v>51</v>
      </c>
      <c r="Q156" s="10" t="s">
        <v>52</v>
      </c>
      <c r="R156" s="10" t="s">
        <v>53</v>
      </c>
      <c r="S156" s="10" t="s">
        <v>106</v>
      </c>
      <c r="T156" s="9"/>
      <c r="U156" s="9"/>
      <c r="V156" s="9"/>
      <c r="W156" s="9"/>
      <c r="X156" s="12"/>
      <c r="Y156" s="135"/>
      <c r="Z156" s="150"/>
      <c r="AC156" s="75" t="str">
        <f t="shared" ref="AC156:AC166" si="223">IF(OR(G156="",Z156&gt;0),IF($B$1="form codes:",D156,C156&amp;IF(E156="*"," US","")),"")</f>
        <v>X</v>
      </c>
    </row>
    <row r="157" spans="2:29" ht="14.25" customHeight="1" x14ac:dyDescent="0.15">
      <c r="B157" s="40" t="str">
        <f>F157&amp;I157</f>
        <v>CTS127114001</v>
      </c>
      <c r="C157" s="72"/>
      <c r="D157" s="73" t="s">
        <v>150</v>
      </c>
      <c r="E157" s="40" t="s">
        <v>86</v>
      </c>
      <c r="F157" s="23" t="s">
        <v>773</v>
      </c>
      <c r="G157" s="29" t="str">
        <f>PROPER(K157)</f>
        <v>Street Cinema Tee</v>
      </c>
      <c r="H157" s="25"/>
      <c r="I157" s="24" t="s">
        <v>54</v>
      </c>
      <c r="J157" s="24" t="str">
        <f>PROPER(L157)</f>
        <v>Black</v>
      </c>
      <c r="K157" s="23" t="str">
        <f>VLOOKUP($B157,'sku master'!B:H,5,0)</f>
        <v>STREET CINEMA TEE</v>
      </c>
      <c r="L157" s="24" t="str">
        <f>VLOOKUP($B157,'sku master'!B:H,7,0)</f>
        <v>BLACK</v>
      </c>
      <c r="M157" s="24" t="str">
        <f t="array" ref="M157">INDEX('sku master'!$C$1:$C$705,MATCH($F157,'sku master'!$E$1:$E$705,0))</f>
        <v>CHOCOLATE</v>
      </c>
      <c r="N157" s="24" t="str">
        <f>VLOOKUP(VLOOKUP($B157,'sku master'!B:D,3,0),merch,2,0)</f>
        <v>SOFTGOODS</v>
      </c>
      <c r="O157" s="56"/>
      <c r="P157" s="92"/>
      <c r="Q157" s="92"/>
      <c r="R157" s="92"/>
      <c r="S157" s="92"/>
      <c r="T157" s="25"/>
      <c r="U157" s="25"/>
      <c r="V157" s="25"/>
      <c r="W157" s="25"/>
      <c r="X157" s="26">
        <f>SUM(O157:W157)</f>
        <v>0</v>
      </c>
      <c r="Y157" s="142">
        <v>6000</v>
      </c>
      <c r="Z157" s="151">
        <f>Y157*X157</f>
        <v>0</v>
      </c>
      <c r="AC157" s="75" t="str">
        <f>IF(OR(G157="",Z157&gt;0),IF($B$1="form codes:",D157,C157&amp;IF(E157="*"," US","")),"")</f>
        <v/>
      </c>
    </row>
    <row r="158" spans="2:29" ht="14.25" customHeight="1" x14ac:dyDescent="0.15">
      <c r="B158" s="40" t="str">
        <f t="shared" ref="B158" si="224">F158&amp;I158</f>
        <v>CTS127114002</v>
      </c>
      <c r="C158" s="72"/>
      <c r="D158" s="73" t="s">
        <v>150</v>
      </c>
      <c r="E158" s="40" t="s">
        <v>86</v>
      </c>
      <c r="F158" s="23" t="s">
        <v>773</v>
      </c>
      <c r="G158" s="29" t="str">
        <f t="shared" ref="G158" si="225">PROPER(K158)</f>
        <v>Street Cinema Tee</v>
      </c>
      <c r="H158" s="25"/>
      <c r="I158" s="24" t="s">
        <v>59</v>
      </c>
      <c r="J158" s="24" t="str">
        <f t="shared" ref="J158" si="226">PROPER(L158)</f>
        <v>White</v>
      </c>
      <c r="K158" s="23" t="str">
        <f>VLOOKUP($B158,'sku master'!B:H,5,0)</f>
        <v>STREET CINEMA TEE</v>
      </c>
      <c r="L158" s="24" t="str">
        <f>VLOOKUP($B158,'sku master'!B:H,7,0)</f>
        <v>WHITE</v>
      </c>
      <c r="M158" s="24" t="str">
        <f t="array" ref="M158">INDEX('sku master'!$C$1:$C$705,MATCH($F158,'sku master'!$E$1:$E$705,0))</f>
        <v>CHOCOLATE</v>
      </c>
      <c r="N158" s="24" t="str">
        <f>VLOOKUP(VLOOKUP($B158,'sku master'!B:D,3,0),merch,2,0)</f>
        <v>SOFTGOODS</v>
      </c>
      <c r="O158" s="56"/>
      <c r="P158" s="92"/>
      <c r="Q158" s="92"/>
      <c r="R158" s="92"/>
      <c r="S158" s="92"/>
      <c r="T158" s="25"/>
      <c r="U158" s="25"/>
      <c r="V158" s="25"/>
      <c r="W158" s="25"/>
      <c r="X158" s="26">
        <f t="shared" ref="X158" si="227">SUM(O158:W158)</f>
        <v>0</v>
      </c>
      <c r="Y158" s="142">
        <v>6000</v>
      </c>
      <c r="Z158" s="151">
        <f t="shared" ref="Z158" si="228">Y158*X158</f>
        <v>0</v>
      </c>
      <c r="AC158" s="75" t="str">
        <f t="shared" ref="AC158" si="229">IF(OR(G158="",Z158&gt;0),IF($B$1="form codes:",D158,C158&amp;IF(E158="*"," US","")),"")</f>
        <v/>
      </c>
    </row>
    <row r="159" spans="2:29" ht="14.25" customHeight="1" x14ac:dyDescent="0.15">
      <c r="B159" s="40" t="str">
        <f t="shared" ref="B159:B160" si="230">F159&amp;I159</f>
        <v>CSW127104001</v>
      </c>
      <c r="C159" s="72"/>
      <c r="D159" s="73" t="s">
        <v>150</v>
      </c>
      <c r="E159" s="40" t="s">
        <v>86</v>
      </c>
      <c r="F159" s="23" t="s">
        <v>688</v>
      </c>
      <c r="G159" s="29" t="str">
        <f t="shared" ref="G159:G160" si="231">PROPER(K159)</f>
        <v>Street Cinema Hoody</v>
      </c>
      <c r="H159" s="25"/>
      <c r="I159" s="24" t="s">
        <v>54</v>
      </c>
      <c r="J159" s="24" t="str">
        <f t="shared" ref="J159:J160" si="232">PROPER(L159)</f>
        <v>Black</v>
      </c>
      <c r="K159" s="23" t="str">
        <f>VLOOKUP($B159,'sku master'!B:H,5,0)</f>
        <v>STREET CINEMA HOODY</v>
      </c>
      <c r="L159" s="24" t="str">
        <f>VLOOKUP($B159,'sku master'!B:H,7,0)</f>
        <v>BLACK</v>
      </c>
      <c r="M159" s="24" t="str">
        <f t="array" ref="M159">INDEX('sku master'!$C$1:$C$705,MATCH($F159,'sku master'!$E$1:$E$705,0))</f>
        <v>CHOCOLATE</v>
      </c>
      <c r="N159" s="24" t="str">
        <f>VLOOKUP(VLOOKUP($B159,'sku master'!B:D,3,0),merch,2,0)</f>
        <v>SOFTGOODS</v>
      </c>
      <c r="O159" s="56"/>
      <c r="P159" s="92"/>
      <c r="Q159" s="92"/>
      <c r="R159" s="92"/>
      <c r="S159" s="92"/>
      <c r="T159" s="25"/>
      <c r="U159" s="25"/>
      <c r="V159" s="25"/>
      <c r="W159" s="25"/>
      <c r="X159" s="26">
        <f t="shared" ref="X159:X160" si="233">SUM(O159:W159)</f>
        <v>0</v>
      </c>
      <c r="Y159" s="142">
        <v>15000</v>
      </c>
      <c r="Z159" s="151">
        <f t="shared" ref="Z159:Z160" si="234">Y159*X159</f>
        <v>0</v>
      </c>
      <c r="AC159" s="75" t="str">
        <f t="shared" si="223"/>
        <v/>
      </c>
    </row>
    <row r="160" spans="2:29" ht="14.25" customHeight="1" x14ac:dyDescent="0.15">
      <c r="B160" s="40" t="str">
        <f t="shared" si="230"/>
        <v>CSW127104010</v>
      </c>
      <c r="C160" s="72"/>
      <c r="D160" s="73" t="s">
        <v>150</v>
      </c>
      <c r="E160" s="40" t="s">
        <v>86</v>
      </c>
      <c r="F160" s="23" t="s">
        <v>688</v>
      </c>
      <c r="G160" s="29" t="str">
        <f t="shared" si="231"/>
        <v>Street Cinema Hoody</v>
      </c>
      <c r="H160" s="25"/>
      <c r="I160" s="24" t="s">
        <v>331</v>
      </c>
      <c r="J160" s="24" t="str">
        <f t="shared" si="232"/>
        <v>Grey Heather</v>
      </c>
      <c r="K160" s="23" t="str">
        <f>VLOOKUP($B160,'sku master'!B:H,5,0)</f>
        <v>STREET CINEMA HOODY</v>
      </c>
      <c r="L160" s="24" t="str">
        <f>VLOOKUP($B160,'sku master'!B:H,7,0)</f>
        <v>GREY HEATHER</v>
      </c>
      <c r="M160" s="24" t="str">
        <f t="array" ref="M160">INDEX('sku master'!$C$1:$C$705,MATCH($F160,'sku master'!$E$1:$E$705,0))</f>
        <v>CHOCOLATE</v>
      </c>
      <c r="N160" s="24" t="str">
        <f>VLOOKUP(VLOOKUP($B160,'sku master'!B:D,3,0),merch,2,0)</f>
        <v>SOFTGOODS</v>
      </c>
      <c r="O160" s="56"/>
      <c r="P160" s="92"/>
      <c r="Q160" s="92"/>
      <c r="R160" s="92"/>
      <c r="S160" s="92"/>
      <c r="T160" s="25"/>
      <c r="U160" s="25"/>
      <c r="V160" s="25"/>
      <c r="W160" s="25"/>
      <c r="X160" s="26">
        <f t="shared" si="233"/>
        <v>0</v>
      </c>
      <c r="Y160" s="142">
        <v>15000</v>
      </c>
      <c r="Z160" s="151">
        <f t="shared" si="234"/>
        <v>0</v>
      </c>
      <c r="AC160" s="75" t="str">
        <f t="shared" si="223"/>
        <v/>
      </c>
    </row>
    <row r="161" spans="2:29" ht="14.25" customHeight="1" x14ac:dyDescent="0.15">
      <c r="B161" s="40" t="str">
        <f>F161&amp;I161</f>
        <v/>
      </c>
      <c r="C161" s="72"/>
      <c r="D161" s="73" t="s">
        <v>150</v>
      </c>
      <c r="AC161" s="75" t="str">
        <f t="shared" si="223"/>
        <v>X</v>
      </c>
    </row>
    <row r="162" spans="2:29" ht="14.25" customHeight="1" x14ac:dyDescent="0.15">
      <c r="B162" s="40" t="s">
        <v>849</v>
      </c>
      <c r="C162" s="73" t="s">
        <v>150</v>
      </c>
      <c r="D162" s="73"/>
      <c r="F162" s="8" t="str">
        <f>B162</f>
        <v>Chocolate: Films Collection</v>
      </c>
      <c r="G162" s="8"/>
      <c r="H162" s="9"/>
      <c r="I162" s="8"/>
      <c r="J162" s="8"/>
      <c r="K162" s="8"/>
      <c r="L162" s="8"/>
      <c r="M162" s="8"/>
      <c r="N162" s="8"/>
      <c r="O162" s="10" t="s">
        <v>48</v>
      </c>
      <c r="P162" s="9"/>
      <c r="Q162" s="9"/>
      <c r="R162" s="9"/>
      <c r="S162" s="9"/>
      <c r="T162" s="9"/>
      <c r="U162" s="9"/>
      <c r="V162" s="9"/>
      <c r="W162" s="9"/>
      <c r="X162" s="12"/>
      <c r="Y162" s="135"/>
      <c r="Z162" s="150"/>
      <c r="AC162" s="75">
        <f t="shared" si="223"/>
        <v>0</v>
      </c>
    </row>
    <row r="163" spans="2:29" ht="14.25" customHeight="1" x14ac:dyDescent="0.15">
      <c r="B163" s="40" t="str">
        <f t="shared" ref="B163:B166" si="235">F163&amp;I163</f>
        <v>CB5264G052</v>
      </c>
      <c r="C163" s="73" t="s">
        <v>150</v>
      </c>
      <c r="D163" s="73"/>
      <c r="F163" s="23" t="s">
        <v>582</v>
      </c>
      <c r="G163" s="24" t="str">
        <f t="shared" ref="G163:G166" si="236">PROPER(K163)</f>
        <v>Hot Chocolate Deck</v>
      </c>
      <c r="H163" s="25"/>
      <c r="I163" s="28" t="s">
        <v>112</v>
      </c>
      <c r="J163" s="24" t="str">
        <f t="shared" ref="J163:J166" si="237">LEFT(L163,SEARCH(" ",L163)-1)&amp;IF(ISERROR(VLOOKUP(I163,shapes,3,0)),""," "&amp;VLOOKUP(I163,shapes,3,0))</f>
        <v>8.25"</v>
      </c>
      <c r="K163" s="23" t="str">
        <f>VLOOKUP($B163,'sku master'!B:H,5,0)</f>
        <v>HOT CHOCOLATE DECK</v>
      </c>
      <c r="L163" s="24" t="str">
        <f>VLOOKUP($B163,'sku master'!B:H,7,0)</f>
        <v>8.25" X 31.875"</v>
      </c>
      <c r="M163" s="24" t="str">
        <f t="array" ref="M163">INDEX('sku master'!$C$1:$C$705,MATCH($F163,'sku master'!$E$1:$E$705,0))</f>
        <v>CHOCOLATE</v>
      </c>
      <c r="N163" s="24" t="str">
        <f>VLOOKUP(VLOOKUP($B163,'sku master'!B:D,3,0),merch,2,0)</f>
        <v>DECKS</v>
      </c>
      <c r="O163" s="56"/>
      <c r="P163" s="25"/>
      <c r="Q163" s="25"/>
      <c r="R163" s="25"/>
      <c r="S163" s="25"/>
      <c r="T163" s="25"/>
      <c r="U163" s="25"/>
      <c r="V163" s="25"/>
      <c r="W163" s="25"/>
      <c r="X163" s="26">
        <f t="shared" ref="X163:X166" si="238">SUM(O163:W163)</f>
        <v>0</v>
      </c>
      <c r="Y163" s="143">
        <v>10000</v>
      </c>
      <c r="Z163" s="151">
        <f t="shared" ref="Z163:Z166" si="239">Y163*X163</f>
        <v>0</v>
      </c>
      <c r="AC163" s="75" t="str">
        <f t="shared" si="223"/>
        <v/>
      </c>
    </row>
    <row r="164" spans="2:29" ht="14.25" customHeight="1" x14ac:dyDescent="0.15">
      <c r="B164" s="40" t="str">
        <f t="shared" si="235"/>
        <v>CB5264G096</v>
      </c>
      <c r="C164" s="73" t="s">
        <v>150</v>
      </c>
      <c r="D164" s="73"/>
      <c r="F164" s="23" t="s">
        <v>582</v>
      </c>
      <c r="G164" s="24" t="str">
        <f t="shared" si="236"/>
        <v>Hot Chocolate Deck</v>
      </c>
      <c r="H164" s="25"/>
      <c r="I164" s="28" t="s">
        <v>154</v>
      </c>
      <c r="J164" s="24" t="str">
        <f t="shared" si="237"/>
        <v>8.5"</v>
      </c>
      <c r="K164" s="23" t="str">
        <f>VLOOKUP($B164,'sku master'!B:H,5,0)</f>
        <v>HOT CHOCOLATE DECK</v>
      </c>
      <c r="L164" s="24" t="str">
        <f>VLOOKUP($B164,'sku master'!B:H,7,0)</f>
        <v>8.5" X 31.875"</v>
      </c>
      <c r="M164" s="24" t="str">
        <f t="array" ref="M164">INDEX('sku master'!$C$1:$C$705,MATCH($F164,'sku master'!$E$1:$E$705,0))</f>
        <v>CHOCOLATE</v>
      </c>
      <c r="N164" s="24" t="str">
        <f>VLOOKUP(VLOOKUP($B164,'sku master'!B:D,3,0),merch,2,0)</f>
        <v>DECKS</v>
      </c>
      <c r="O164" s="56"/>
      <c r="P164" s="25"/>
      <c r="Q164" s="25"/>
      <c r="R164" s="25"/>
      <c r="S164" s="25"/>
      <c r="T164" s="25"/>
      <c r="U164" s="25"/>
      <c r="V164" s="25"/>
      <c r="W164" s="25"/>
      <c r="X164" s="26">
        <f t="shared" si="238"/>
        <v>0</v>
      </c>
      <c r="Y164" s="143">
        <v>10000</v>
      </c>
      <c r="Z164" s="151">
        <f t="shared" si="239"/>
        <v>0</v>
      </c>
      <c r="AC164" s="75" t="str">
        <f t="shared" si="223"/>
        <v/>
      </c>
    </row>
    <row r="165" spans="2:29" ht="14.25" customHeight="1" x14ac:dyDescent="0.15">
      <c r="B165" s="40" t="str">
        <f t="shared" si="235"/>
        <v>CB5265G018</v>
      </c>
      <c r="C165" s="73" t="s">
        <v>150</v>
      </c>
      <c r="D165" s="73"/>
      <c r="F165" s="23" t="s">
        <v>586</v>
      </c>
      <c r="G165" s="24" t="str">
        <f t="shared" si="236"/>
        <v>Paco Deck</v>
      </c>
      <c r="H165" s="25"/>
      <c r="I165" s="28" t="s">
        <v>300</v>
      </c>
      <c r="J165" s="24" t="str">
        <f t="shared" si="237"/>
        <v>8"</v>
      </c>
      <c r="K165" s="23" t="str">
        <f>VLOOKUP($B165,'sku master'!B:H,5,0)</f>
        <v>PACO DECK</v>
      </c>
      <c r="L165" s="24" t="str">
        <f>VLOOKUP($B165,'sku master'!B:H,7,0)</f>
        <v>8" X 31.5"</v>
      </c>
      <c r="M165" s="24" t="str">
        <f t="array" ref="M165">INDEX('sku master'!$C$1:$C$705,MATCH($F165,'sku master'!$E$1:$E$705,0))</f>
        <v>CHOCOLATE</v>
      </c>
      <c r="N165" s="24" t="str">
        <f>VLOOKUP(VLOOKUP($B165,'sku master'!B:D,3,0),merch,2,0)</f>
        <v>DECKS</v>
      </c>
      <c r="O165" s="56"/>
      <c r="P165" s="25"/>
      <c r="Q165" s="25"/>
      <c r="R165" s="25"/>
      <c r="S165" s="25"/>
      <c r="T165" s="25"/>
      <c r="U165" s="25"/>
      <c r="V165" s="25"/>
      <c r="W165" s="25"/>
      <c r="X165" s="26">
        <f t="shared" si="238"/>
        <v>0</v>
      </c>
      <c r="Y165" s="143">
        <v>10000</v>
      </c>
      <c r="Z165" s="151">
        <f t="shared" si="239"/>
        <v>0</v>
      </c>
      <c r="AC165" s="75" t="str">
        <f t="shared" si="223"/>
        <v/>
      </c>
    </row>
    <row r="166" spans="2:29" ht="14.25" customHeight="1" x14ac:dyDescent="0.15">
      <c r="B166" s="40" t="str">
        <f t="shared" si="235"/>
        <v>CB5265G053</v>
      </c>
      <c r="C166" s="73" t="s">
        <v>150</v>
      </c>
      <c r="D166" s="73"/>
      <c r="F166" s="23" t="s">
        <v>586</v>
      </c>
      <c r="G166" s="24" t="str">
        <f t="shared" si="236"/>
        <v>Paco Deck</v>
      </c>
      <c r="H166" s="25"/>
      <c r="I166" s="28" t="s">
        <v>117</v>
      </c>
      <c r="J166" s="24" t="str">
        <f t="shared" si="237"/>
        <v>8.5"</v>
      </c>
      <c r="K166" s="23" t="str">
        <f>VLOOKUP($B166,'sku master'!B:H,5,0)</f>
        <v>PACO DECK</v>
      </c>
      <c r="L166" s="24" t="str">
        <f>VLOOKUP($B166,'sku master'!B:H,7,0)</f>
        <v>8.5" X 32"</v>
      </c>
      <c r="M166" s="24" t="str">
        <f t="array" ref="M166">INDEX('sku master'!$C$1:$C$705,MATCH($F166,'sku master'!$E$1:$E$705,0))</f>
        <v>CHOCOLATE</v>
      </c>
      <c r="N166" s="24" t="str">
        <f>VLOOKUP(VLOOKUP($B166,'sku master'!B:D,3,0),merch,2,0)</f>
        <v>DECKS</v>
      </c>
      <c r="O166" s="56"/>
      <c r="P166" s="25"/>
      <c r="Q166" s="25"/>
      <c r="R166" s="25"/>
      <c r="S166" s="25"/>
      <c r="T166" s="25"/>
      <c r="U166" s="25"/>
      <c r="V166" s="25"/>
      <c r="W166" s="25"/>
      <c r="X166" s="26">
        <f t="shared" si="238"/>
        <v>0</v>
      </c>
      <c r="Y166" s="143">
        <v>10000</v>
      </c>
      <c r="Z166" s="151">
        <f t="shared" si="239"/>
        <v>0</v>
      </c>
      <c r="AC166" s="75" t="str">
        <f t="shared" si="223"/>
        <v/>
      </c>
    </row>
    <row r="167" spans="2:29" ht="14.25" customHeight="1" x14ac:dyDescent="0.15">
      <c r="B167" s="40" t="str">
        <f>F167&amp;I167</f>
        <v/>
      </c>
      <c r="C167" s="72"/>
      <c r="D167" s="73" t="s">
        <v>150</v>
      </c>
      <c r="AC167" s="75" t="str">
        <f t="shared" ref="AC167" si="240">IF(OR(G167="",Z167&gt;0),IF($B$1="form codes:",D167,C167&amp;IF(E167="*"," US","")),"")</f>
        <v>X</v>
      </c>
    </row>
    <row r="168" spans="2:29" ht="14.25" customHeight="1" x14ac:dyDescent="0.15">
      <c r="B168" s="40" t="s">
        <v>417</v>
      </c>
      <c r="C168" s="72"/>
      <c r="D168" s="73" t="s">
        <v>150</v>
      </c>
      <c r="F168" s="8" t="str">
        <f>B168 &amp; "Softgoods Collection"</f>
        <v>Chocolate Classic Softgoods Collection</v>
      </c>
      <c r="G168" s="8"/>
      <c r="H168" s="9"/>
      <c r="I168" s="8"/>
      <c r="J168" s="8"/>
      <c r="K168" s="8"/>
      <c r="L168" s="8"/>
      <c r="M168" s="8"/>
      <c r="N168" s="8"/>
      <c r="O168" s="10" t="s">
        <v>50</v>
      </c>
      <c r="P168" s="10" t="s">
        <v>51</v>
      </c>
      <c r="Q168" s="10" t="s">
        <v>52</v>
      </c>
      <c r="R168" s="10" t="s">
        <v>53</v>
      </c>
      <c r="S168" s="10" t="s">
        <v>106</v>
      </c>
      <c r="T168" s="9"/>
      <c r="U168" s="9"/>
      <c r="V168" s="9"/>
      <c r="W168" s="9"/>
      <c r="X168" s="12"/>
      <c r="Y168" s="135"/>
      <c r="Z168" s="150"/>
      <c r="AC168" s="75" t="str">
        <f t="shared" ref="AC168:AC187" si="241">IF(OR(G168="",Z168&gt;0),IF($B$1="form codes:",D168,C168&amp;IF(E168="*"," US","")),"")</f>
        <v>X</v>
      </c>
    </row>
    <row r="169" spans="2:29" ht="14.25" customHeight="1" x14ac:dyDescent="0.15">
      <c r="B169" s="40" t="str">
        <f>F169&amp;I169</f>
        <v>CTS125114001</v>
      </c>
      <c r="C169" s="72"/>
      <c r="D169" s="73" t="s">
        <v>150</v>
      </c>
      <c r="E169" s="40" t="s">
        <v>86</v>
      </c>
      <c r="F169" s="23" t="s">
        <v>394</v>
      </c>
      <c r="G169" s="29" t="str">
        <f>PROPER(K169)</f>
        <v>Choc Classic Chunk Tee</v>
      </c>
      <c r="H169" s="25"/>
      <c r="I169" s="24" t="s">
        <v>54</v>
      </c>
      <c r="J169" s="24" t="str">
        <f>PROPER(L169)</f>
        <v>Black</v>
      </c>
      <c r="K169" s="23" t="str">
        <f>VLOOKUP($B169,'sku master'!B:H,5,0)</f>
        <v>CHOC CLASSIC CHUNK TEE</v>
      </c>
      <c r="L169" s="24" t="str">
        <f>VLOOKUP($B169,'sku master'!B:H,7,0)</f>
        <v>BLACK</v>
      </c>
      <c r="M169" s="24" t="str">
        <f t="array" ref="M169">INDEX('sku master'!$C$1:$C$705,MATCH($F169,'sku master'!$E$1:$E$705,0))</f>
        <v>CHOCOLATE</v>
      </c>
      <c r="N169" s="24" t="str">
        <f>VLOOKUP(VLOOKUP($B169,'sku master'!B:D,3,0),merch,2,0)</f>
        <v>SOFTGOODS</v>
      </c>
      <c r="O169" s="56"/>
      <c r="P169" s="92"/>
      <c r="Q169" s="92"/>
      <c r="R169" s="92"/>
      <c r="S169" s="92"/>
      <c r="T169" s="25"/>
      <c r="U169" s="25"/>
      <c r="V169" s="25"/>
      <c r="W169" s="25"/>
      <c r="X169" s="26">
        <f>SUM(O169:W169)</f>
        <v>0</v>
      </c>
      <c r="Y169" s="142">
        <v>6000</v>
      </c>
      <c r="Z169" s="151">
        <f>Y169*X169</f>
        <v>0</v>
      </c>
      <c r="AC169" s="75" t="str">
        <f t="shared" si="241"/>
        <v/>
      </c>
    </row>
    <row r="170" spans="2:29" ht="14.25" customHeight="1" x14ac:dyDescent="0.15">
      <c r="B170" s="40" t="str">
        <f>F170&amp;I170</f>
        <v>CTS125114002</v>
      </c>
      <c r="C170" s="72"/>
      <c r="D170" s="73" t="s">
        <v>150</v>
      </c>
      <c r="E170" s="40" t="s">
        <v>86</v>
      </c>
      <c r="F170" s="23" t="s">
        <v>394</v>
      </c>
      <c r="G170" s="29" t="str">
        <f>PROPER(K170)</f>
        <v>Choc Classic Chunk Tee</v>
      </c>
      <c r="H170" s="25"/>
      <c r="I170" s="24" t="s">
        <v>59</v>
      </c>
      <c r="J170" s="24" t="str">
        <f>PROPER(L170)</f>
        <v>White</v>
      </c>
      <c r="K170" s="23" t="str">
        <f>VLOOKUP($B170,'sku master'!B:H,5,0)</f>
        <v>CHOC CLASSIC CHUNK TEE</v>
      </c>
      <c r="L170" s="24" t="str">
        <f>VLOOKUP($B170,'sku master'!B:H,7,0)</f>
        <v>WHITE</v>
      </c>
      <c r="M170" s="24" t="str">
        <f t="array" ref="M170">INDEX('sku master'!$C$1:$C$705,MATCH($F170,'sku master'!$E$1:$E$705,0))</f>
        <v>CHOCOLATE</v>
      </c>
      <c r="N170" s="24" t="str">
        <f>VLOOKUP(VLOOKUP($B170,'sku master'!B:D,3,0),merch,2,0)</f>
        <v>SOFTGOODS</v>
      </c>
      <c r="O170" s="56"/>
      <c r="P170" s="92"/>
      <c r="Q170" s="92"/>
      <c r="R170" s="92"/>
      <c r="S170" s="92"/>
      <c r="T170" s="25"/>
      <c r="U170" s="25"/>
      <c r="V170" s="25"/>
      <c r="W170" s="25"/>
      <c r="X170" s="26">
        <f>SUM(O170:W170)</f>
        <v>0</v>
      </c>
      <c r="Y170" s="142">
        <v>6000</v>
      </c>
      <c r="Z170" s="151">
        <f>Y170*X170</f>
        <v>0</v>
      </c>
      <c r="AC170" s="75" t="str">
        <f t="shared" si="241"/>
        <v/>
      </c>
    </row>
    <row r="171" spans="2:29" ht="14.25" customHeight="1" x14ac:dyDescent="0.15">
      <c r="B171" s="40" t="str">
        <f>F171&amp;I171</f>
        <v>CTS125114009</v>
      </c>
      <c r="C171" s="72"/>
      <c r="D171" s="73" t="s">
        <v>150</v>
      </c>
      <c r="E171" s="40" t="s">
        <v>86</v>
      </c>
      <c r="F171" s="23" t="s">
        <v>394</v>
      </c>
      <c r="G171" s="29" t="str">
        <f>PROPER(K171)</f>
        <v>Choc Classic Chunk Tee</v>
      </c>
      <c r="H171" s="25"/>
      <c r="I171" s="24" t="s">
        <v>329</v>
      </c>
      <c r="J171" s="24" t="str">
        <f>PROPER(L171)</f>
        <v>Grey</v>
      </c>
      <c r="K171" s="23" t="str">
        <f>VLOOKUP($B171,'sku master'!B:H,5,0)</f>
        <v>CHOC CLASSIC CHUNK TEE</v>
      </c>
      <c r="L171" s="24" t="str">
        <f>VLOOKUP($B171,'sku master'!B:H,7,0)</f>
        <v>GREY</v>
      </c>
      <c r="M171" s="24" t="str">
        <f t="array" ref="M171">INDEX('sku master'!$C$1:$C$705,MATCH($F171,'sku master'!$E$1:$E$705,0))</f>
        <v>CHOCOLATE</v>
      </c>
      <c r="N171" s="24" t="str">
        <f>VLOOKUP(VLOOKUP($B171,'sku master'!B:D,3,0),merch,2,0)</f>
        <v>SOFTGOODS</v>
      </c>
      <c r="O171" s="56"/>
      <c r="P171" s="92"/>
      <c r="Q171" s="92"/>
      <c r="R171" s="92"/>
      <c r="S171" s="92"/>
      <c r="T171" s="25"/>
      <c r="U171" s="25"/>
      <c r="V171" s="25"/>
      <c r="W171" s="25"/>
      <c r="X171" s="26">
        <f>SUM(O171:W171)</f>
        <v>0</v>
      </c>
      <c r="Y171" s="142">
        <v>6000</v>
      </c>
      <c r="Z171" s="151">
        <f>Y171*X171</f>
        <v>0</v>
      </c>
      <c r="AC171" s="75" t="str">
        <f t="shared" ref="AC171" si="242">IF(OR(G171="",Z171&gt;0),IF($B$1="form codes:",D171,C171&amp;IF(E171="*"," US","")),"")</f>
        <v/>
      </c>
    </row>
    <row r="172" spans="2:29" ht="14.25" customHeight="1" x14ac:dyDescent="0.15">
      <c r="B172" s="40" t="str">
        <f t="shared" ref="B172:B175" si="243">F172&amp;I172</f>
        <v>CTS125210002</v>
      </c>
      <c r="C172" s="72"/>
      <c r="D172" s="73" t="s">
        <v>150</v>
      </c>
      <c r="E172" s="40" t="s">
        <v>86</v>
      </c>
      <c r="F172" s="23" t="s">
        <v>411</v>
      </c>
      <c r="G172" s="29" t="str">
        <f t="shared" ref="G172:G175" si="244">PROPER(K172)</f>
        <v>Choc Classic Chunk L/S Tee</v>
      </c>
      <c r="H172" s="25"/>
      <c r="I172" s="24" t="s">
        <v>59</v>
      </c>
      <c r="J172" s="24" t="str">
        <f t="shared" ref="J172:J175" si="245">PROPER(L172)</f>
        <v>White</v>
      </c>
      <c r="K172" s="23" t="str">
        <f>VLOOKUP($B172,'sku master'!B:H,5,0)</f>
        <v>CHOC CLASSIC CHUNK L/S TEE</v>
      </c>
      <c r="L172" s="24" t="str">
        <f>VLOOKUP($B172,'sku master'!B:H,7,0)</f>
        <v>WHITE</v>
      </c>
      <c r="M172" s="24" t="str">
        <f t="array" ref="M172">INDEX('sku master'!$C$1:$C$705,MATCH($F172,'sku master'!$E$1:$E$705,0))</f>
        <v>CHOCOLATE</v>
      </c>
      <c r="N172" s="24" t="str">
        <f>VLOOKUP(VLOOKUP($B172,'sku master'!B:D,3,0),merch,2,0)</f>
        <v>SOFTGOODS</v>
      </c>
      <c r="O172" s="56"/>
      <c r="P172" s="92"/>
      <c r="Q172" s="92"/>
      <c r="R172" s="92"/>
      <c r="S172" s="92"/>
      <c r="T172" s="25"/>
      <c r="U172" s="25"/>
      <c r="V172" s="25"/>
      <c r="W172" s="25"/>
      <c r="X172" s="26">
        <f t="shared" ref="X172:X175" si="246">SUM(O172:W172)</f>
        <v>0</v>
      </c>
      <c r="Y172" s="142">
        <v>7300</v>
      </c>
      <c r="Z172" s="151">
        <f t="shared" ref="Z172:Z175" si="247">Y172*X172</f>
        <v>0</v>
      </c>
      <c r="AC172" s="75" t="str">
        <f t="shared" si="241"/>
        <v/>
      </c>
    </row>
    <row r="173" spans="2:29" ht="14.25" customHeight="1" x14ac:dyDescent="0.15">
      <c r="B173" s="40" t="str">
        <f t="shared" si="243"/>
        <v>CSW125110777</v>
      </c>
      <c r="C173" s="72"/>
      <c r="D173" s="73" t="s">
        <v>150</v>
      </c>
      <c r="E173" s="40" t="s">
        <v>86</v>
      </c>
      <c r="F173" s="23" t="s">
        <v>389</v>
      </c>
      <c r="G173" s="29" t="str">
        <f t="shared" si="244"/>
        <v>Choc Chunk Classic Hood</v>
      </c>
      <c r="H173" s="25"/>
      <c r="I173" s="24" t="s">
        <v>387</v>
      </c>
      <c r="J173" s="24" t="str">
        <f t="shared" si="245"/>
        <v>Gunmetal Heather</v>
      </c>
      <c r="K173" s="23" t="str">
        <f>VLOOKUP($B173,'sku master'!B:H,5,0)</f>
        <v>CHOC CHUNK CLASSIC HOOD</v>
      </c>
      <c r="L173" s="24" t="str">
        <f>VLOOKUP($B173,'sku master'!B:H,7,0)</f>
        <v>GUNMETAL HEATHER</v>
      </c>
      <c r="M173" s="24" t="str">
        <f t="array" ref="M173">INDEX('sku master'!$C$1:$C$705,MATCH($F173,'sku master'!$E$1:$E$705,0))</f>
        <v>CHOCOLATE</v>
      </c>
      <c r="N173" s="24" t="str">
        <f>VLOOKUP(VLOOKUP($B173,'sku master'!B:D,3,0),merch,2,0)</f>
        <v>SOFTGOODS</v>
      </c>
      <c r="O173" s="56"/>
      <c r="P173" s="92"/>
      <c r="Q173" s="92"/>
      <c r="R173" s="92"/>
      <c r="S173" s="92"/>
      <c r="T173" s="25"/>
      <c r="U173" s="25"/>
      <c r="V173" s="25"/>
      <c r="W173" s="25"/>
      <c r="X173" s="26">
        <f t="shared" si="246"/>
        <v>0</v>
      </c>
      <c r="Y173" s="142">
        <v>15000</v>
      </c>
      <c r="Z173" s="151">
        <f t="shared" si="247"/>
        <v>0</v>
      </c>
      <c r="AC173" s="75" t="str">
        <f t="shared" si="241"/>
        <v/>
      </c>
    </row>
    <row r="174" spans="2:29" ht="14.25" customHeight="1" x14ac:dyDescent="0.15">
      <c r="B174" s="40" t="str">
        <f>F174&amp;I174</f>
        <v>CSW125202001</v>
      </c>
      <c r="C174" s="72"/>
      <c r="D174" s="73" t="s">
        <v>150</v>
      </c>
      <c r="E174" s="40" t="s">
        <v>86</v>
      </c>
      <c r="F174" s="23" t="s">
        <v>391</v>
      </c>
      <c r="G174" s="29" t="str">
        <f>PROPER(K174)</f>
        <v>Choc Chunk Classic Crew</v>
      </c>
      <c r="H174" s="25"/>
      <c r="I174" s="24" t="s">
        <v>54</v>
      </c>
      <c r="J174" s="24" t="str">
        <f>PROPER(L174)</f>
        <v>Black</v>
      </c>
      <c r="K174" s="23" t="str">
        <f>VLOOKUP($B174,'sku master'!B:H,5,0)</f>
        <v>CHOC CHUNK CLASSIC CREW</v>
      </c>
      <c r="L174" s="24" t="str">
        <f>VLOOKUP($B174,'sku master'!B:H,7,0)</f>
        <v>BLACK</v>
      </c>
      <c r="M174" s="24" t="str">
        <f t="array" ref="M174">INDEX('sku master'!$C$1:$C$705,MATCH($F174,'sku master'!$E$1:$E$705,0))</f>
        <v>CHOCOLATE</v>
      </c>
      <c r="N174" s="24" t="str">
        <f>VLOOKUP(VLOOKUP($B174,'sku master'!B:D,3,0),merch,2,0)</f>
        <v>SOFTGOODS</v>
      </c>
      <c r="O174" s="56"/>
      <c r="P174" s="92"/>
      <c r="Q174" s="92"/>
      <c r="R174" s="92"/>
      <c r="S174" s="92"/>
      <c r="T174" s="25"/>
      <c r="U174" s="25"/>
      <c r="V174" s="25"/>
      <c r="W174" s="25"/>
      <c r="X174" s="26">
        <f>SUM(O174:W174)</f>
        <v>0</v>
      </c>
      <c r="Y174" s="142">
        <v>12500</v>
      </c>
      <c r="Z174" s="151">
        <f>Y174*X174</f>
        <v>0</v>
      </c>
      <c r="AC174" s="75" t="str">
        <f t="shared" si="241"/>
        <v/>
      </c>
    </row>
    <row r="175" spans="2:29" ht="14.25" customHeight="1" x14ac:dyDescent="0.15">
      <c r="B175" s="40" t="str">
        <f t="shared" si="243"/>
        <v>CH125114001</v>
      </c>
      <c r="C175" s="72"/>
      <c r="D175" s="73" t="s">
        <v>150</v>
      </c>
      <c r="E175" s="40" t="s">
        <v>86</v>
      </c>
      <c r="F175" s="23" t="s">
        <v>327</v>
      </c>
      <c r="G175" s="29" t="str">
        <f t="shared" si="244"/>
        <v>Choc Original Chunk '94 Hat</v>
      </c>
      <c r="H175" s="25"/>
      <c r="I175" s="24" t="s">
        <v>54</v>
      </c>
      <c r="J175" s="24" t="str">
        <f t="shared" si="245"/>
        <v>Black</v>
      </c>
      <c r="K175" s="23" t="str">
        <f>VLOOKUP($B175,'sku master'!B:H,5,0)</f>
        <v>CHOC ORIGINAL CHUNK '94 HAT</v>
      </c>
      <c r="L175" s="24" t="str">
        <f>VLOOKUP($B175,'sku master'!B:H,7,0)</f>
        <v>BLACK</v>
      </c>
      <c r="M175" s="24" t="str">
        <f t="array" ref="M175">INDEX('sku master'!$C$1:$C$705,MATCH($F175,'sku master'!$E$1:$E$705,0))</f>
        <v>CHOCOLATE</v>
      </c>
      <c r="N175" s="24" t="str">
        <f>VLOOKUP(VLOOKUP($B175,'sku master'!B:D,3,0),merch,2,0)</f>
        <v>HATS</v>
      </c>
      <c r="O175" s="56"/>
      <c r="P175" s="101"/>
      <c r="Q175" s="25"/>
      <c r="R175" s="25"/>
      <c r="S175" s="25"/>
      <c r="T175" s="25"/>
      <c r="U175" s="25"/>
      <c r="V175" s="25"/>
      <c r="W175" s="25"/>
      <c r="X175" s="26">
        <f t="shared" si="246"/>
        <v>0</v>
      </c>
      <c r="Y175" s="142">
        <v>7000</v>
      </c>
      <c r="Z175" s="151">
        <f t="shared" si="247"/>
        <v>0</v>
      </c>
      <c r="AC175" s="75" t="str">
        <f t="shared" si="241"/>
        <v/>
      </c>
    </row>
    <row r="176" spans="2:29" ht="14.25" customHeight="1" x14ac:dyDescent="0.15">
      <c r="B176" s="40" t="str">
        <f>F176&amp;I176</f>
        <v/>
      </c>
      <c r="C176" s="72"/>
      <c r="D176" s="73" t="s">
        <v>150</v>
      </c>
      <c r="AC176" s="75" t="str">
        <f t="shared" ref="AC176" si="248">IF(OR(G176="",Z176&gt;0),IF($B$1="form codes:",D176,C176&amp;IF(E176="*"," US","")),"")</f>
        <v>X</v>
      </c>
    </row>
    <row r="177" spans="2:29" ht="14.25" customHeight="1" x14ac:dyDescent="0.15">
      <c r="B177" s="40" t="s">
        <v>152</v>
      </c>
      <c r="C177" s="73" t="s">
        <v>150</v>
      </c>
      <c r="D177" s="73"/>
      <c r="F177" s="8" t="str">
        <f>B177</f>
        <v>Chocolate: Completes</v>
      </c>
      <c r="G177" s="8"/>
      <c r="H177" s="9"/>
      <c r="I177" s="8"/>
      <c r="J177" s="8"/>
      <c r="K177" s="8"/>
      <c r="L177" s="8"/>
      <c r="M177" s="8"/>
      <c r="N177" s="8"/>
      <c r="O177" s="10" t="s">
        <v>48</v>
      </c>
      <c r="P177" s="9"/>
      <c r="Q177" s="9"/>
      <c r="R177" s="9"/>
      <c r="S177" s="9"/>
      <c r="T177" s="9"/>
      <c r="U177" s="9"/>
      <c r="V177" s="9"/>
      <c r="W177" s="9"/>
      <c r="X177" s="12"/>
      <c r="Y177" s="135"/>
      <c r="Z177" s="150"/>
      <c r="AC177" s="75">
        <f t="shared" si="241"/>
        <v>0</v>
      </c>
    </row>
    <row r="178" spans="2:29" ht="13.75" customHeight="1" x14ac:dyDescent="0.15">
      <c r="B178" s="40" t="str">
        <f>F178&amp;I178</f>
        <v>CC5210G004</v>
      </c>
      <c r="C178" s="73" t="s">
        <v>150</v>
      </c>
      <c r="D178" s="73"/>
      <c r="F178" s="19" t="s">
        <v>814</v>
      </c>
      <c r="G178" s="29" t="str">
        <f t="shared" ref="G178:G179" si="249">PROPER(K178)</f>
        <v>Trahan Birds Complete</v>
      </c>
      <c r="H178" s="21"/>
      <c r="I178" s="20" t="s">
        <v>516</v>
      </c>
      <c r="J178" s="20" t="str">
        <f t="shared" ref="J178:J183" si="250">LEFT(L178,SEARCH(" ",L178)-1)&amp;IF(ISERROR(VLOOKUP(I178,shapes,3,0)),""," "&amp;VLOOKUP(I178,shapes,3,0))</f>
        <v>7.5"</v>
      </c>
      <c r="K178" s="19" t="str">
        <f>VLOOKUP($B178,'sku master'!B:H,5,0)</f>
        <v>TRAHAN BIRDS COMPLETE</v>
      </c>
      <c r="L178" s="20" t="str">
        <f>VLOOKUP($B178,'sku master'!B:H,7,0)</f>
        <v>7.5" X 28.65"</v>
      </c>
      <c r="M178" s="20" t="str">
        <f t="array" ref="M178">INDEX('sku master'!$C$1:$C$705,MATCH($F178,'sku master'!$E$1:$E$705,0))</f>
        <v>CHOCOLATE</v>
      </c>
      <c r="N178" s="20" t="str">
        <f>VLOOKUP(VLOOKUP($B178,'sku master'!B:D,3,0),merch,2,0)</f>
        <v>COMPLETES</v>
      </c>
      <c r="O178" s="55"/>
      <c r="P178" s="21"/>
      <c r="Q178" s="21"/>
      <c r="R178" s="21"/>
      <c r="S178" s="21"/>
      <c r="T178" s="21"/>
      <c r="U178" s="21"/>
      <c r="V178" s="21"/>
      <c r="W178" s="21"/>
      <c r="X178" s="26">
        <f t="shared" ref="X178:X183" si="251">SUM(O178:W178)</f>
        <v>0</v>
      </c>
      <c r="Y178" s="142">
        <v>20000</v>
      </c>
      <c r="Z178" s="151">
        <f t="shared" ref="Z178:Z183" si="252">Y178*X178</f>
        <v>0</v>
      </c>
      <c r="AC178" s="75" t="str">
        <f t="shared" si="241"/>
        <v/>
      </c>
    </row>
    <row r="179" spans="2:29" ht="14.25" customHeight="1" x14ac:dyDescent="0.15">
      <c r="B179" s="40" t="str">
        <f t="shared" ref="B179" si="253">F179&amp;I179</f>
        <v>CC5210G018</v>
      </c>
      <c r="C179" s="73" t="s">
        <v>150</v>
      </c>
      <c r="D179" s="73"/>
      <c r="F179" s="78" t="s">
        <v>814</v>
      </c>
      <c r="G179" s="29" t="str">
        <f t="shared" si="249"/>
        <v>Trahan Birds Complete</v>
      </c>
      <c r="H179" s="80"/>
      <c r="I179" s="76" t="s">
        <v>300</v>
      </c>
      <c r="J179" s="76" t="str">
        <f t="shared" si="250"/>
        <v>8"</v>
      </c>
      <c r="K179" s="78" t="str">
        <f>VLOOKUP($B179,'sku master'!B:H,5,0)</f>
        <v>TRAHAN BIRDS COMPLETE</v>
      </c>
      <c r="L179" s="76" t="str">
        <f>VLOOKUP($B179,'sku master'!B:H,7,0)</f>
        <v>8" X 31.5"</v>
      </c>
      <c r="M179" s="76" t="str">
        <f t="array" ref="M179">INDEX('sku master'!$C$1:$C$705,MATCH($F179,'sku master'!$E$1:$E$705,0))</f>
        <v>CHOCOLATE</v>
      </c>
      <c r="N179" s="76" t="str">
        <f>VLOOKUP(VLOOKUP($B179,'sku master'!B:D,3,0),merch,2,0)</f>
        <v>COMPLETES</v>
      </c>
      <c r="O179" s="91"/>
      <c r="P179" s="80"/>
      <c r="Q179" s="80"/>
      <c r="R179" s="80"/>
      <c r="S179" s="80"/>
      <c r="T179" s="80"/>
      <c r="U179" s="80"/>
      <c r="V179" s="80"/>
      <c r="W179" s="80"/>
      <c r="X179" s="26">
        <f t="shared" si="251"/>
        <v>0</v>
      </c>
      <c r="Y179" s="142">
        <v>20000</v>
      </c>
      <c r="Z179" s="151">
        <f t="shared" si="252"/>
        <v>0</v>
      </c>
      <c r="AC179" s="75" t="str">
        <f t="shared" ref="AC179:AC181" si="254">IF(OR(G179="",Z179&gt;0),IF($B$1="form codes:",D179,C179&amp;IF(E179="*"," US","")),"")</f>
        <v/>
      </c>
    </row>
    <row r="180" spans="2:29" ht="13.75" customHeight="1" x14ac:dyDescent="0.15">
      <c r="B180" s="40" t="str">
        <f>F180&amp;I180</f>
        <v>CC5211G077</v>
      </c>
      <c r="C180" s="73" t="s">
        <v>150</v>
      </c>
      <c r="D180" s="73"/>
      <c r="F180" s="23" t="s">
        <v>818</v>
      </c>
      <c r="G180" s="29" t="str">
        <f t="shared" ref="G180:G183" si="255">PROPER(K180)</f>
        <v>Herrera Skrunk Complete</v>
      </c>
      <c r="H180" s="25"/>
      <c r="I180" s="24" t="s">
        <v>514</v>
      </c>
      <c r="J180" s="24" t="str">
        <f t="shared" si="250"/>
        <v>7.3"</v>
      </c>
      <c r="K180" s="23" t="str">
        <f>VLOOKUP($B180,'sku master'!B:H,5,0)</f>
        <v>HERRERA SKRUNK COMPLETE</v>
      </c>
      <c r="L180" s="24" t="str">
        <f>VLOOKUP($B180,'sku master'!B:H,7,0)</f>
        <v>7.3" X 28"</v>
      </c>
      <c r="M180" s="24" t="str">
        <f t="array" ref="M180">INDEX('sku master'!$C$1:$C$705,MATCH($F180,'sku master'!$E$1:$E$705,0))</f>
        <v>CHOCOLATE</v>
      </c>
      <c r="N180" s="24" t="str">
        <f>VLOOKUP(VLOOKUP($B180,'sku master'!B:D,3,0),merch,2,0)</f>
        <v>COMPLETES</v>
      </c>
      <c r="O180" s="56"/>
      <c r="P180" s="25"/>
      <c r="Q180" s="25"/>
      <c r="R180" s="25"/>
      <c r="S180" s="25"/>
      <c r="T180" s="25"/>
      <c r="U180" s="25"/>
      <c r="V180" s="25"/>
      <c r="W180" s="25"/>
      <c r="X180" s="26">
        <f t="shared" si="251"/>
        <v>0</v>
      </c>
      <c r="Y180" s="142">
        <v>20000</v>
      </c>
      <c r="Z180" s="151">
        <f t="shared" si="252"/>
        <v>0</v>
      </c>
      <c r="AC180" s="75" t="str">
        <f t="shared" si="254"/>
        <v/>
      </c>
    </row>
    <row r="181" spans="2:29" ht="14.25" customHeight="1" x14ac:dyDescent="0.15">
      <c r="B181" s="40" t="str">
        <f t="shared" ref="B181" si="256">F181&amp;I181</f>
        <v>CC5211G080</v>
      </c>
      <c r="C181" s="73" t="s">
        <v>150</v>
      </c>
      <c r="D181" s="73"/>
      <c r="F181" s="78" t="s">
        <v>818</v>
      </c>
      <c r="G181" s="29" t="str">
        <f t="shared" ref="G181" si="257">PROPER(K181)</f>
        <v>Herrera Skrunk Complete</v>
      </c>
      <c r="H181" s="80"/>
      <c r="I181" s="76" t="s">
        <v>263</v>
      </c>
      <c r="J181" s="76" t="str">
        <f t="shared" ref="J181" si="258">LEFT(L181,SEARCH(" ",L181)-1)&amp;IF(ISERROR(VLOOKUP(I181,shapes,3,0)),""," "&amp;VLOOKUP(I181,shapes,3,0))</f>
        <v>8"</v>
      </c>
      <c r="K181" s="78" t="str">
        <f>VLOOKUP($B181,'sku master'!B:H,5,0)</f>
        <v>HERRERA SKRUNK COMPLETE</v>
      </c>
      <c r="L181" s="76" t="str">
        <f>VLOOKUP($B181,'sku master'!B:H,7,0)</f>
        <v>8" X 31.88"</v>
      </c>
      <c r="M181" s="76" t="str">
        <f t="array" ref="M181">INDEX('sku master'!$C$1:$C$705,MATCH($F181,'sku master'!$E$1:$E$705,0))</f>
        <v>CHOCOLATE</v>
      </c>
      <c r="N181" s="76" t="str">
        <f>VLOOKUP(VLOOKUP($B181,'sku master'!B:D,3,0),merch,2,0)</f>
        <v>COMPLETES</v>
      </c>
      <c r="O181" s="91"/>
      <c r="P181" s="80"/>
      <c r="Q181" s="80"/>
      <c r="R181" s="80"/>
      <c r="S181" s="80"/>
      <c r="T181" s="80"/>
      <c r="U181" s="80"/>
      <c r="V181" s="80"/>
      <c r="W181" s="80"/>
      <c r="X181" s="26">
        <f t="shared" ref="X181" si="259">SUM(O181:W181)</f>
        <v>0</v>
      </c>
      <c r="Y181" s="142">
        <v>20000</v>
      </c>
      <c r="Z181" s="151">
        <f t="shared" ref="Z181" si="260">Y181*X181</f>
        <v>0</v>
      </c>
      <c r="AC181" s="75" t="str">
        <f t="shared" si="254"/>
        <v/>
      </c>
    </row>
    <row r="182" spans="2:29" ht="13.75" customHeight="1" x14ac:dyDescent="0.15">
      <c r="B182" s="40" t="str">
        <f>F182&amp;I182</f>
        <v>CC5212G005</v>
      </c>
      <c r="C182" s="73" t="s">
        <v>150</v>
      </c>
      <c r="D182" s="73"/>
      <c r="F182" s="23" t="s">
        <v>822</v>
      </c>
      <c r="G182" s="29" t="str">
        <f t="shared" si="255"/>
        <v>Aikens Street Cinema Complete</v>
      </c>
      <c r="H182" s="25"/>
      <c r="I182" s="24" t="s">
        <v>518</v>
      </c>
      <c r="J182" s="24" t="str">
        <f t="shared" si="250"/>
        <v>7.75"</v>
      </c>
      <c r="K182" s="23" t="str">
        <f>VLOOKUP($B182,'sku master'!B:H,5,0)</f>
        <v>AIKENS STREET CINEMA COMPLETE</v>
      </c>
      <c r="L182" s="24" t="str">
        <f>VLOOKUP($B182,'sku master'!B:H,7,0)</f>
        <v>7.75" X 30"</v>
      </c>
      <c r="M182" s="24" t="str">
        <f t="array" ref="M182">INDEX('sku master'!$C$1:$C$705,MATCH($F182,'sku master'!$E$1:$E$705,0))</f>
        <v>CHOCOLATE</v>
      </c>
      <c r="N182" s="24" t="str">
        <f>VLOOKUP(VLOOKUP($B182,'sku master'!B:D,3,0),merch,2,0)</f>
        <v>COMPLETES</v>
      </c>
      <c r="O182" s="56"/>
      <c r="P182" s="25"/>
      <c r="Q182" s="25"/>
      <c r="R182" s="25"/>
      <c r="S182" s="25"/>
      <c r="T182" s="25"/>
      <c r="U182" s="25"/>
      <c r="V182" s="25"/>
      <c r="W182" s="25"/>
      <c r="X182" s="26">
        <f t="shared" si="251"/>
        <v>0</v>
      </c>
      <c r="Y182" s="142">
        <v>20000</v>
      </c>
      <c r="Z182" s="151">
        <f t="shared" si="252"/>
        <v>0</v>
      </c>
      <c r="AC182" s="75" t="str">
        <f t="shared" si="241"/>
        <v/>
      </c>
    </row>
    <row r="183" spans="2:29" ht="13.75" customHeight="1" x14ac:dyDescent="0.15">
      <c r="B183" s="40" t="str">
        <f t="shared" ref="B183:B190" si="261">F183&amp;I183</f>
        <v>CC5212G007</v>
      </c>
      <c r="C183" s="73" t="s">
        <v>150</v>
      </c>
      <c r="D183" s="73"/>
      <c r="F183" s="23" t="s">
        <v>822</v>
      </c>
      <c r="G183" s="29" t="str">
        <f t="shared" si="255"/>
        <v>Aikens Street Cinema Complete</v>
      </c>
      <c r="H183" s="25"/>
      <c r="I183" s="24" t="s">
        <v>520</v>
      </c>
      <c r="J183" s="24" t="str">
        <f t="shared" si="250"/>
        <v>7.0"</v>
      </c>
      <c r="K183" s="23" t="str">
        <f>VLOOKUP($B183,'sku master'!B:H,5,0)</f>
        <v>AIKENS STREET CINEMA COMPLETE</v>
      </c>
      <c r="L183" s="24" t="str">
        <f>VLOOKUP($B183,'sku master'!B:H,7,0)</f>
        <v>7.0" X 28"</v>
      </c>
      <c r="M183" s="24" t="str">
        <f t="array" ref="M183">INDEX('sku master'!$C$1:$C$705,MATCH($F183,'sku master'!$E$1:$E$705,0))</f>
        <v>CHOCOLATE</v>
      </c>
      <c r="N183" s="24" t="str">
        <f>VLOOKUP(VLOOKUP($B183,'sku master'!B:D,3,0),merch,2,0)</f>
        <v>COMPLETES</v>
      </c>
      <c r="O183" s="56"/>
      <c r="P183" s="25"/>
      <c r="Q183" s="25"/>
      <c r="R183" s="25"/>
      <c r="S183" s="25"/>
      <c r="T183" s="25"/>
      <c r="U183" s="25"/>
      <c r="V183" s="25"/>
      <c r="W183" s="25"/>
      <c r="X183" s="26">
        <f t="shared" si="251"/>
        <v>0</v>
      </c>
      <c r="Y183" s="142">
        <v>20000</v>
      </c>
      <c r="Z183" s="151">
        <f t="shared" si="252"/>
        <v>0</v>
      </c>
      <c r="AC183" s="75" t="str">
        <f t="shared" si="241"/>
        <v/>
      </c>
    </row>
    <row r="184" spans="2:29" ht="13.75" customHeight="1" x14ac:dyDescent="0.15">
      <c r="B184" s="40" t="str">
        <f t="shared" si="261"/>
        <v/>
      </c>
      <c r="C184" s="72"/>
      <c r="D184" s="73" t="s">
        <v>150</v>
      </c>
      <c r="AC184" s="75" t="str">
        <f t="shared" si="241"/>
        <v>X</v>
      </c>
    </row>
    <row r="185" spans="2:29" ht="14.25" customHeight="1" x14ac:dyDescent="0.15">
      <c r="B185" s="40" t="s">
        <v>850</v>
      </c>
      <c r="C185" s="73" t="s">
        <v>150</v>
      </c>
      <c r="F185" s="8" t="str">
        <f>B185</f>
        <v>Chocolate Wheels</v>
      </c>
      <c r="G185" s="8"/>
      <c r="H185" s="8"/>
      <c r="I185" s="8"/>
      <c r="J185" s="8"/>
      <c r="K185" s="8"/>
      <c r="L185" s="8"/>
      <c r="M185" s="8"/>
      <c r="N185" s="8"/>
      <c r="O185" s="10">
        <v>52</v>
      </c>
      <c r="P185" s="10">
        <v>54</v>
      </c>
      <c r="Q185" s="10">
        <v>56</v>
      </c>
      <c r="R185" s="10"/>
      <c r="S185" s="10"/>
      <c r="T185" s="9"/>
      <c r="U185" s="9"/>
      <c r="V185" s="9"/>
      <c r="W185" s="9"/>
      <c r="X185" s="12"/>
      <c r="Y185" s="135"/>
      <c r="Z185" s="150"/>
      <c r="AC185" s="75" t="s">
        <v>528</v>
      </c>
    </row>
    <row r="186" spans="2:29" ht="14.25" customHeight="1" x14ac:dyDescent="0.15">
      <c r="B186" s="40" t="str">
        <f>F186&amp;I186</f>
        <v>CW5210024</v>
      </c>
      <c r="C186" s="73" t="s">
        <v>150</v>
      </c>
      <c r="E186" s="40" t="s">
        <v>86</v>
      </c>
      <c r="F186" s="23" t="s">
        <v>641</v>
      </c>
      <c r="G186" s="29" t="str">
        <f>PROPER(K186)</f>
        <v>Choc Skrunk Staple Wheel</v>
      </c>
      <c r="H186" s="24"/>
      <c r="I186" s="28" t="s">
        <v>21</v>
      </c>
      <c r="J186" s="20" t="str">
        <f t="shared" ref="J186" si="262">PROPER(L186)</f>
        <v>Assorted Colors</v>
      </c>
      <c r="K186" s="19" t="str">
        <f>VLOOKUP($B186,'sku master'!B:H,5,0)</f>
        <v>CHOC SKRUNK STAPLE WHEEL</v>
      </c>
      <c r="L186" s="20" t="str">
        <f>VLOOKUP($B186,'sku master'!B:H,7,0)</f>
        <v>ASSORTED COLORS</v>
      </c>
      <c r="M186" s="20" t="str">
        <f t="array" ref="M186">INDEX('sku master'!$C$1:$C$705,MATCH($F186,'sku master'!$E$1:$E$705,0))</f>
        <v>CHOCOLATE</v>
      </c>
      <c r="N186" s="20" t="str">
        <f>VLOOKUP(VLOOKUP($B186,'sku master'!B:D,3,0),merch,2,0)</f>
        <v>WHEELS</v>
      </c>
      <c r="O186" s="55"/>
      <c r="P186" s="114"/>
      <c r="Q186" s="114"/>
      <c r="R186" s="115"/>
      <c r="S186" s="21"/>
      <c r="T186" s="21"/>
      <c r="U186" s="21"/>
      <c r="V186" s="21"/>
      <c r="W186" s="21"/>
      <c r="X186" s="26">
        <f t="shared" ref="X186" si="263">SUM(O186:W186)</f>
        <v>0</v>
      </c>
      <c r="Y186" s="136">
        <f>VLOOKUP(F186&amp;I186,'sku master'!$B:$K,price,0)</f>
        <v>14.5</v>
      </c>
      <c r="Z186" s="151">
        <f t="shared" ref="Z186" si="264">Y186*X186</f>
        <v>0</v>
      </c>
      <c r="AC186" s="1" t="str">
        <f>IF(OR(G186="",Z186&gt;0),IF($B$1="form codes:",C186,#REF!&amp;IF(E186="*"," US","")),"")</f>
        <v/>
      </c>
    </row>
    <row r="187" spans="2:29" ht="14.25" customHeight="1" x14ac:dyDescent="0.15">
      <c r="B187" s="40" t="str">
        <f t="shared" si="261"/>
        <v/>
      </c>
      <c r="C187" s="72"/>
      <c r="D187" s="73" t="s">
        <v>150</v>
      </c>
      <c r="AC187" s="75" t="str">
        <f t="shared" si="241"/>
        <v>X</v>
      </c>
    </row>
    <row r="188" spans="2:29" ht="14.25" customHeight="1" x14ac:dyDescent="0.15">
      <c r="B188" s="40" t="str">
        <f t="shared" si="261"/>
        <v/>
      </c>
      <c r="C188" s="72"/>
      <c r="D188" s="73" t="s">
        <v>150</v>
      </c>
      <c r="F188" s="15"/>
      <c r="G188" s="15"/>
      <c r="H188" s="34"/>
      <c r="I188" s="15"/>
      <c r="J188" s="15"/>
      <c r="K188" s="15"/>
      <c r="L188" s="15"/>
      <c r="M188" s="15"/>
      <c r="N188" s="15"/>
      <c r="O188" s="33"/>
      <c r="P188" s="34"/>
      <c r="Q188" s="34"/>
      <c r="R188" s="34"/>
      <c r="S188" s="34"/>
      <c r="T188" s="34"/>
      <c r="U188" s="34"/>
      <c r="V188" s="34"/>
      <c r="W188" s="34"/>
      <c r="X188" s="35"/>
      <c r="Y188" s="133"/>
      <c r="Z188" s="147"/>
      <c r="AC188" s="75" t="str">
        <f t="shared" ref="AC188:AC195" si="265">IF(OR(G188="",Z188&gt;0),IF($B$1="form codes:",D188,C188&amp;IF(E188="*"," US","")),"")</f>
        <v>X</v>
      </c>
    </row>
    <row r="189" spans="2:29" ht="14.25" customHeight="1" x14ac:dyDescent="0.15">
      <c r="B189" s="40" t="str">
        <f t="shared" si="261"/>
        <v>Accessories</v>
      </c>
      <c r="C189" s="72"/>
      <c r="D189" s="73" t="s">
        <v>150</v>
      </c>
      <c r="F189" s="36" t="s">
        <v>84</v>
      </c>
      <c r="G189" s="36"/>
      <c r="H189" s="37"/>
      <c r="I189" s="36"/>
      <c r="J189" s="36"/>
      <c r="K189" s="36"/>
      <c r="L189" s="36"/>
      <c r="M189" s="36"/>
      <c r="N189" s="36"/>
      <c r="O189" s="60"/>
      <c r="P189" s="37"/>
      <c r="Q189" s="37"/>
      <c r="R189" s="37"/>
      <c r="S189" s="37"/>
      <c r="T189" s="37"/>
      <c r="U189" s="37"/>
      <c r="V189" s="37"/>
      <c r="W189" s="37"/>
      <c r="X189" s="38" t="s">
        <v>45</v>
      </c>
      <c r="Y189" s="134" t="s">
        <v>46</v>
      </c>
      <c r="Z189" s="148" t="s">
        <v>47</v>
      </c>
      <c r="AC189" s="75" t="str">
        <f t="shared" si="265"/>
        <v>X</v>
      </c>
    </row>
    <row r="190" spans="2:29" ht="14.25" customHeight="1" x14ac:dyDescent="0.15">
      <c r="B190" s="40" t="str">
        <f t="shared" si="261"/>
        <v/>
      </c>
      <c r="C190" s="72"/>
      <c r="D190" s="73" t="s">
        <v>150</v>
      </c>
      <c r="AC190" s="75" t="str">
        <f t="shared" si="265"/>
        <v>X</v>
      </c>
    </row>
    <row r="191" spans="2:29" ht="14.25" customHeight="1" x14ac:dyDescent="0.15">
      <c r="B191" s="40" t="s">
        <v>264</v>
      </c>
      <c r="C191" s="72"/>
      <c r="D191" s="73" t="s">
        <v>150</v>
      </c>
      <c r="F191" s="8" t="str">
        <f>B191</f>
        <v>Chocolate Hardgood Accessories</v>
      </c>
      <c r="G191" s="8"/>
      <c r="H191" s="9"/>
      <c r="I191" s="8"/>
      <c r="J191" s="8"/>
      <c r="K191" s="8"/>
      <c r="L191" s="8"/>
      <c r="M191" s="8"/>
      <c r="N191" s="8"/>
      <c r="O191" s="10" t="s">
        <v>172</v>
      </c>
      <c r="P191" s="16" t="s">
        <v>280</v>
      </c>
      <c r="Q191" s="16" t="s">
        <v>180</v>
      </c>
      <c r="R191" s="17"/>
      <c r="S191" s="17"/>
      <c r="T191" s="17"/>
      <c r="U191" s="17"/>
      <c r="V191" s="17"/>
      <c r="W191" s="9"/>
      <c r="X191" s="12"/>
      <c r="Y191" s="135"/>
      <c r="Z191" s="150"/>
      <c r="AC191" s="75" t="str">
        <f t="shared" si="265"/>
        <v>X</v>
      </c>
    </row>
    <row r="192" spans="2:29" ht="13.75" customHeight="1" x14ac:dyDescent="0.15">
      <c r="B192" s="40" t="str">
        <f t="shared" ref="B192:B197" si="266">F192&amp;I192</f>
        <v>CA9402050</v>
      </c>
      <c r="C192" s="72"/>
      <c r="D192" s="73" t="s">
        <v>150</v>
      </c>
      <c r="F192" s="24" t="s">
        <v>265</v>
      </c>
      <c r="G192" s="24" t="str">
        <f t="shared" ref="G192:G197" si="267">PROPER(K192)</f>
        <v>Chocolate Allen Bulk 20 Pack</v>
      </c>
      <c r="H192" s="25"/>
      <c r="I192" s="28" t="s">
        <v>174</v>
      </c>
      <c r="J192" s="24"/>
      <c r="K192" s="23" t="str">
        <f>VLOOKUP($B192,'sku master'!B:H,5,0)</f>
        <v>CHOCOLATE ALLEN BULK 20 PACK</v>
      </c>
      <c r="L192" s="24" t="str">
        <f>VLOOKUP($B192,'sku master'!B:H,7,0)</f>
        <v>NON COLOR</v>
      </c>
      <c r="M192" s="24" t="str">
        <f t="array" ref="M192">INDEX('sku master'!$C$1:$C$705,MATCH($F192,'sku master'!$E$1:$E$705,0))</f>
        <v>CHOCOLATE</v>
      </c>
      <c r="N192" s="24" t="str">
        <f>VLOOKUP(VLOOKUP($B192,'sku master'!B:D,3,0),merch,2,0)</f>
        <v>ACCESSORIES</v>
      </c>
      <c r="O192" s="82"/>
      <c r="P192" s="93"/>
      <c r="Q192" s="93"/>
      <c r="R192" s="25"/>
      <c r="S192" s="25"/>
      <c r="T192" s="25"/>
      <c r="U192" s="25"/>
      <c r="V192" s="25"/>
      <c r="W192" s="25"/>
      <c r="X192" s="26">
        <f t="shared" ref="X192:X197" si="268">SUM(O192:W192)</f>
        <v>0</v>
      </c>
      <c r="Y192" s="142">
        <v>1000</v>
      </c>
      <c r="Z192" s="151">
        <f t="shared" ref="Z192:Z197" si="269">Y192*X192</f>
        <v>0</v>
      </c>
      <c r="AC192" s="75" t="str">
        <f t="shared" si="265"/>
        <v/>
      </c>
    </row>
    <row r="193" spans="2:29" ht="13.75" customHeight="1" x14ac:dyDescent="0.15">
      <c r="B193" s="40" t="str">
        <f t="shared" si="266"/>
        <v>CA9403050</v>
      </c>
      <c r="C193" s="72"/>
      <c r="D193" s="73" t="s">
        <v>150</v>
      </c>
      <c r="F193" s="24" t="s">
        <v>267</v>
      </c>
      <c r="G193" s="24" t="str">
        <f t="shared" si="267"/>
        <v>Chocolate Phillips Bulk 20 Pack</v>
      </c>
      <c r="H193" s="25"/>
      <c r="I193" s="28" t="s">
        <v>174</v>
      </c>
      <c r="J193" s="24"/>
      <c r="K193" s="23" t="str">
        <f>VLOOKUP($B193,'sku master'!B:H,5,0)</f>
        <v>CHOCOLATE PHILLIPS BULK 20 PACK</v>
      </c>
      <c r="L193" s="24" t="str">
        <f>VLOOKUP($B193,'sku master'!B:H,7,0)</f>
        <v>NON COLOR</v>
      </c>
      <c r="M193" s="24" t="str">
        <f t="array" ref="M193">INDEX('sku master'!$C$1:$C$705,MATCH($F193,'sku master'!$E$1:$E$705,0))</f>
        <v>CHOCOLATE</v>
      </c>
      <c r="N193" s="24" t="str">
        <f>VLOOKUP(VLOOKUP($B193,'sku master'!B:D,3,0),merch,2,0)</f>
        <v>ACCESSORIES</v>
      </c>
      <c r="O193" s="82"/>
      <c r="P193" s="93"/>
      <c r="Q193" s="93"/>
      <c r="R193" s="25"/>
      <c r="S193" s="25"/>
      <c r="T193" s="25"/>
      <c r="U193" s="25"/>
      <c r="V193" s="25"/>
      <c r="W193" s="25"/>
      <c r="X193" s="26">
        <f t="shared" si="268"/>
        <v>0</v>
      </c>
      <c r="Y193" s="142">
        <v>1000</v>
      </c>
      <c r="Z193" s="151">
        <f t="shared" si="269"/>
        <v>0</v>
      </c>
      <c r="AC193" s="75" t="str">
        <f t="shared" si="265"/>
        <v/>
      </c>
    </row>
    <row r="194" spans="2:29" ht="13.75" customHeight="1" x14ac:dyDescent="0.15">
      <c r="B194" s="40" t="str">
        <f t="shared" si="266"/>
        <v>CA9405050</v>
      </c>
      <c r="C194" s="72"/>
      <c r="D194" s="73" t="s">
        <v>150</v>
      </c>
      <c r="F194" s="24" t="s">
        <v>269</v>
      </c>
      <c r="G194" s="69" t="str">
        <f t="shared" si="267"/>
        <v>Chocolate Abec 5 Bulk 12 Pack</v>
      </c>
      <c r="H194" s="25"/>
      <c r="I194" s="28" t="s">
        <v>174</v>
      </c>
      <c r="J194" s="24"/>
      <c r="K194" s="23" t="str">
        <f>VLOOKUP($B194,'sku master'!B:H,5,0)</f>
        <v>CHOCOLATE ABEC 5 BULK 12 PACK</v>
      </c>
      <c r="L194" s="24" t="str">
        <f>VLOOKUP($B194,'sku master'!B:H,7,0)</f>
        <v>NON COLOR</v>
      </c>
      <c r="M194" s="24" t="str">
        <f t="array" ref="M194">INDEX('sku master'!$C$1:$C$705,MATCH($F194,'sku master'!$E$1:$E$705,0))</f>
        <v>CHOCOLATE</v>
      </c>
      <c r="N194" s="24" t="str">
        <f>VLOOKUP(VLOOKUP($B194,'sku master'!B:D,3,0),merch,2,0)</f>
        <v>ACCESSORIES</v>
      </c>
      <c r="O194" s="56"/>
      <c r="P194" s="25"/>
      <c r="Q194" s="25"/>
      <c r="R194" s="25"/>
      <c r="S194" s="25"/>
      <c r="T194" s="25"/>
      <c r="U194" s="25"/>
      <c r="V194" s="25"/>
      <c r="W194" s="25"/>
      <c r="X194" s="26">
        <f t="shared" si="268"/>
        <v>0</v>
      </c>
      <c r="Y194" s="142">
        <v>3000</v>
      </c>
      <c r="Z194" s="151">
        <f t="shared" si="269"/>
        <v>0</v>
      </c>
      <c r="AC194" s="75" t="str">
        <f t="shared" si="265"/>
        <v/>
      </c>
    </row>
    <row r="195" spans="2:29" ht="13.75" customHeight="1" x14ac:dyDescent="0.15">
      <c r="B195" s="40" t="str">
        <f t="shared" si="266"/>
        <v>CA9407050</v>
      </c>
      <c r="C195" s="72"/>
      <c r="D195" s="73" t="s">
        <v>150</v>
      </c>
      <c r="F195" s="24" t="s">
        <v>271</v>
      </c>
      <c r="G195" s="69" t="str">
        <f t="shared" si="267"/>
        <v>Chocolate Swiss Bulk 12 Pack</v>
      </c>
      <c r="H195" s="25"/>
      <c r="I195" s="28" t="s">
        <v>174</v>
      </c>
      <c r="J195" s="24"/>
      <c r="K195" s="23" t="str">
        <f>VLOOKUP($B195,'sku master'!B:H,5,0)</f>
        <v>CHOCOLATE SWISS BULK 12 PACK</v>
      </c>
      <c r="L195" s="24" t="str">
        <f>VLOOKUP($B195,'sku master'!B:H,7,0)</f>
        <v>NON COLOR</v>
      </c>
      <c r="M195" s="24" t="str">
        <f t="array" ref="M195">INDEX('sku master'!$C$1:$C$705,MATCH($F195,'sku master'!$E$1:$E$705,0))</f>
        <v>CHOCOLATE</v>
      </c>
      <c r="N195" s="24" t="str">
        <f>VLOOKUP(VLOOKUP($B195,'sku master'!B:D,3,0),merch,2,0)</f>
        <v>ACCESSORIES</v>
      </c>
      <c r="O195" s="56"/>
      <c r="P195" s="25"/>
      <c r="Q195" s="25"/>
      <c r="R195" s="25"/>
      <c r="S195" s="25"/>
      <c r="T195" s="25"/>
      <c r="U195" s="25"/>
      <c r="V195" s="25"/>
      <c r="W195" s="25"/>
      <c r="X195" s="26">
        <f t="shared" si="268"/>
        <v>0</v>
      </c>
      <c r="Y195" s="142">
        <v>4500</v>
      </c>
      <c r="Z195" s="151">
        <f t="shared" si="269"/>
        <v>0</v>
      </c>
      <c r="AC195" s="75" t="str">
        <f t="shared" si="265"/>
        <v/>
      </c>
    </row>
    <row r="196" spans="2:29" ht="13.75" customHeight="1" x14ac:dyDescent="0.15">
      <c r="B196" s="40" t="str">
        <f t="shared" si="266"/>
        <v>CA4204001</v>
      </c>
      <c r="C196" s="72"/>
      <c r="D196" s="73" t="s">
        <v>150</v>
      </c>
      <c r="F196" s="24" t="s">
        <v>382</v>
      </c>
      <c r="G196" s="69" t="str">
        <f t="shared" si="267"/>
        <v>Chocolate Forever 20 Grip Pak</v>
      </c>
      <c r="H196" s="25"/>
      <c r="I196" s="28" t="s">
        <v>54</v>
      </c>
      <c r="J196" s="24"/>
      <c r="K196" s="23" t="str">
        <f>VLOOKUP($B196,'sku master'!B:H,5,0)</f>
        <v>CHOCOLATE FOREVER 20 GRIP PAK</v>
      </c>
      <c r="L196" s="24" t="str">
        <f>VLOOKUP($B196,'sku master'!B:H,7,0)</f>
        <v>BLACK</v>
      </c>
      <c r="M196" s="24" t="str">
        <f t="array" ref="M196">INDEX('sku master'!$C$1:$C$705,MATCH($F196,'sku master'!$E$1:$E$705,0))</f>
        <v>CHOCOLATE</v>
      </c>
      <c r="N196" s="24" t="str">
        <f>VLOOKUP(VLOOKUP($B196,'sku master'!B:D,3,0),merch,2,0)</f>
        <v>ACCESSORIES</v>
      </c>
      <c r="O196" s="56"/>
      <c r="P196" s="25"/>
      <c r="Q196" s="25"/>
      <c r="R196" s="25"/>
      <c r="S196" s="25"/>
      <c r="T196" s="25"/>
      <c r="U196" s="25"/>
      <c r="V196" s="25"/>
      <c r="W196" s="25"/>
      <c r="X196" s="26">
        <f t="shared" si="268"/>
        <v>0</v>
      </c>
      <c r="Y196" s="142">
        <v>2200</v>
      </c>
      <c r="Z196" s="151">
        <f t="shared" si="269"/>
        <v>0</v>
      </c>
      <c r="AC196" s="75" t="str">
        <f>IF(OR(G196="",Z196&gt;0),IF($B$1="form codes:",D196,C196&amp;IF(E196="*"," US","")),"")</f>
        <v/>
      </c>
    </row>
    <row r="197" spans="2:29" ht="13.75" customHeight="1" x14ac:dyDescent="0.15">
      <c r="B197" s="40" t="str">
        <f t="shared" si="266"/>
        <v>CA4201001</v>
      </c>
      <c r="C197" s="72"/>
      <c r="D197" s="73" t="s">
        <v>150</v>
      </c>
      <c r="F197" s="24" t="s">
        <v>379</v>
      </c>
      <c r="G197" s="69" t="str">
        <f t="shared" si="267"/>
        <v>Chocolate Chunk 20 Grip Pak</v>
      </c>
      <c r="H197" s="25"/>
      <c r="I197" s="28" t="s">
        <v>54</v>
      </c>
      <c r="J197" s="24"/>
      <c r="K197" s="23" t="str">
        <f>VLOOKUP($B197,'sku master'!B:H,5,0)</f>
        <v>CHOCOLATE CHUNK 20 GRIP PAK</v>
      </c>
      <c r="L197" s="24" t="str">
        <f>VLOOKUP($B197,'sku master'!B:H,7,0)</f>
        <v>BLACK</v>
      </c>
      <c r="M197" s="24" t="str">
        <f t="array" ref="M197">INDEX('sku master'!$C$1:$C$705,MATCH($F197,'sku master'!$E$1:$E$705,0))</f>
        <v>CHOCOLATE</v>
      </c>
      <c r="N197" s="24" t="str">
        <f>VLOOKUP(VLOOKUP($B197,'sku master'!B:D,3,0),merch,2,0)</f>
        <v>ACCESSORIES</v>
      </c>
      <c r="O197" s="56"/>
      <c r="P197" s="25"/>
      <c r="Q197" s="25"/>
      <c r="R197" s="25"/>
      <c r="S197" s="25"/>
      <c r="T197" s="25"/>
      <c r="U197" s="25"/>
      <c r="V197" s="25"/>
      <c r="W197" s="25"/>
      <c r="X197" s="26">
        <f t="shared" si="268"/>
        <v>0</v>
      </c>
      <c r="Y197" s="142">
        <v>2200</v>
      </c>
      <c r="Z197" s="151">
        <f t="shared" si="269"/>
        <v>0</v>
      </c>
      <c r="AC197" s="75" t="str">
        <f>IF(OR(G197="",Z197&gt;0),IF($B$1="form codes:",D197,C197&amp;IF(E197="*"," US","")),"")</f>
        <v/>
      </c>
    </row>
    <row r="198" spans="2:29" ht="13.75" customHeight="1" x14ac:dyDescent="0.15">
      <c r="C198" s="72"/>
      <c r="D198" s="73"/>
      <c r="I198" s="30"/>
      <c r="K198" s="2"/>
      <c r="O198" s="90"/>
      <c r="X198" s="89"/>
      <c r="Y198" s="138"/>
      <c r="Z198" s="154"/>
    </row>
    <row r="199" spans="2:29" ht="14.25" customHeight="1" x14ac:dyDescent="0.15">
      <c r="B199" s="40" t="s">
        <v>233</v>
      </c>
      <c r="C199" s="72"/>
      <c r="D199" s="73" t="s">
        <v>150</v>
      </c>
      <c r="F199" s="8" t="str">
        <f>B199</f>
        <v>Chocolate Accessories</v>
      </c>
      <c r="G199" s="8"/>
      <c r="H199" s="9"/>
      <c r="I199" s="8"/>
      <c r="J199" s="8"/>
      <c r="K199" s="8"/>
      <c r="L199" s="8"/>
      <c r="M199" s="8"/>
      <c r="N199" s="8"/>
      <c r="O199" s="10" t="s">
        <v>48</v>
      </c>
      <c r="P199" s="17"/>
      <c r="Q199" s="17"/>
      <c r="R199" s="17"/>
      <c r="S199" s="17"/>
      <c r="T199" s="17"/>
      <c r="U199" s="17"/>
      <c r="V199" s="17"/>
      <c r="W199" s="9"/>
      <c r="X199" s="12"/>
      <c r="Y199" s="135"/>
      <c r="Z199" s="150"/>
      <c r="AC199" s="75" t="str">
        <f t="shared" ref="AC199:AC215" si="270">IF(OR(G199="",Z199&gt;0),IF($B$1="form codes:",D199,C199&amp;IF(E199="*"," US","")),"")</f>
        <v>X</v>
      </c>
    </row>
    <row r="200" spans="2:29" ht="13.75" customHeight="1" x14ac:dyDescent="0.15">
      <c r="B200" s="40" t="str">
        <f t="shared" ref="B200:B206" si="271">F200&amp;I200</f>
        <v>CA4831001</v>
      </c>
      <c r="C200" s="72"/>
      <c r="D200" s="73" t="s">
        <v>150</v>
      </c>
      <c r="E200" s="40" t="s">
        <v>86</v>
      </c>
      <c r="F200" s="24" t="s">
        <v>287</v>
      </c>
      <c r="G200" s="24" t="str">
        <f>PROPER(K200)</f>
        <v>Chocolate Travel Duffel</v>
      </c>
      <c r="H200" s="25"/>
      <c r="I200" s="28" t="s">
        <v>54</v>
      </c>
      <c r="J200" s="24" t="str">
        <f t="shared" ref="J200:J206" si="272">PROPER(L200)</f>
        <v>Black</v>
      </c>
      <c r="K200" s="23" t="str">
        <f>VLOOKUP($B200,'sku master'!B:H,5,0)</f>
        <v>CHOCOLATE TRAVEL DUFFEL</v>
      </c>
      <c r="L200" s="24" t="str">
        <f>VLOOKUP($B200,'sku master'!B:H,7,0)</f>
        <v>BLACK</v>
      </c>
      <c r="M200" s="24" t="str">
        <f t="array" ref="M200">INDEX('sku master'!$C$1:$C$705,MATCH($F200,'sku master'!$E$1:$E$705,0))</f>
        <v>CHOCOLATE</v>
      </c>
      <c r="N200" s="24" t="str">
        <f>VLOOKUP(VLOOKUP($B200,'sku master'!B:D,3,0),merch,2,0)</f>
        <v>ACCESSORIES</v>
      </c>
      <c r="O200" s="56"/>
      <c r="P200" s="25"/>
      <c r="Q200" s="25"/>
      <c r="R200" s="25"/>
      <c r="S200" s="25"/>
      <c r="T200" s="25"/>
      <c r="U200" s="25"/>
      <c r="V200" s="25"/>
      <c r="W200" s="25"/>
      <c r="X200" s="26">
        <f t="shared" ref="X200:X206" si="273">SUM(O200:W200)</f>
        <v>0</v>
      </c>
      <c r="Y200" s="136">
        <v>22500</v>
      </c>
      <c r="Z200" s="151">
        <f t="shared" ref="Z200:Z206" si="274">Y200*X200</f>
        <v>0</v>
      </c>
      <c r="AC200" s="75" t="str">
        <f t="shared" ref="AC200:AC206" si="275">IF(OR(G200="",Z200&gt;0),IF($B$1="form codes:",D200,C200&amp;IF(E200="*"," US","")),"")</f>
        <v/>
      </c>
    </row>
    <row r="201" spans="2:29" ht="13.75" customHeight="1" x14ac:dyDescent="0.15">
      <c r="B201" s="40" t="str">
        <f t="shared" si="271"/>
        <v>CA4832001</v>
      </c>
      <c r="C201" s="72"/>
      <c r="D201" s="73" t="s">
        <v>150</v>
      </c>
      <c r="E201" s="40" t="s">
        <v>86</v>
      </c>
      <c r="F201" s="24" t="s">
        <v>289</v>
      </c>
      <c r="G201" s="24" t="str">
        <f>PROPER(K201)</f>
        <v>Chocolate Sling Sack</v>
      </c>
      <c r="H201" s="25"/>
      <c r="I201" s="28" t="s">
        <v>54</v>
      </c>
      <c r="J201" s="24" t="str">
        <f t="shared" si="272"/>
        <v>Black</v>
      </c>
      <c r="K201" s="23" t="str">
        <f>VLOOKUP($B201,'sku master'!B:H,5,0)</f>
        <v>CHOCOLATE SLING SACK</v>
      </c>
      <c r="L201" s="24" t="str">
        <f>VLOOKUP($B201,'sku master'!B:H,7,0)</f>
        <v>BLACK</v>
      </c>
      <c r="M201" s="24" t="str">
        <f t="array" ref="M201">INDEX('sku master'!$C$1:$C$705,MATCH($F201,'sku master'!$E$1:$E$705,0))</f>
        <v>CHOCOLATE</v>
      </c>
      <c r="N201" s="24" t="str">
        <f>VLOOKUP(VLOOKUP($B201,'sku master'!B:D,3,0),merch,2,0)</f>
        <v>ACCESSORIES</v>
      </c>
      <c r="O201" s="56"/>
      <c r="P201" s="25"/>
      <c r="Q201" s="25"/>
      <c r="R201" s="25"/>
      <c r="S201" s="25"/>
      <c r="T201" s="25"/>
      <c r="U201" s="25"/>
      <c r="V201" s="25"/>
      <c r="W201" s="25"/>
      <c r="X201" s="26">
        <f t="shared" si="273"/>
        <v>0</v>
      </c>
      <c r="Y201" s="136">
        <v>9000</v>
      </c>
      <c r="Z201" s="151">
        <f t="shared" si="274"/>
        <v>0</v>
      </c>
      <c r="AC201" s="75" t="str">
        <f t="shared" si="275"/>
        <v/>
      </c>
    </row>
    <row r="202" spans="2:29" ht="13.75" customHeight="1" x14ac:dyDescent="0.15">
      <c r="B202" s="40" t="str">
        <f t="shared" si="271"/>
        <v>CA4833001</v>
      </c>
      <c r="C202" s="72"/>
      <c r="D202" s="73" t="s">
        <v>150</v>
      </c>
      <c r="E202" s="40" t="s">
        <v>86</v>
      </c>
      <c r="F202" s="24" t="s">
        <v>291</v>
      </c>
      <c r="G202" s="24" t="str">
        <f>PROPER(K202)</f>
        <v>Chocolate Backpack</v>
      </c>
      <c r="H202" s="25"/>
      <c r="I202" s="28" t="s">
        <v>54</v>
      </c>
      <c r="J202" s="24" t="str">
        <f t="shared" si="272"/>
        <v>Black</v>
      </c>
      <c r="K202" s="23" t="str">
        <f>VLOOKUP($B202,'sku master'!B:H,5,0)</f>
        <v>CHOCOLATE BACKPACK</v>
      </c>
      <c r="L202" s="24" t="str">
        <f>VLOOKUP($B202,'sku master'!B:H,7,0)</f>
        <v>BLACK</v>
      </c>
      <c r="M202" s="24" t="str">
        <f t="array" ref="M202">INDEX('sku master'!$C$1:$C$705,MATCH($F202,'sku master'!$E$1:$E$705,0))</f>
        <v>CHOCOLATE</v>
      </c>
      <c r="N202" s="24" t="str">
        <f>VLOOKUP(VLOOKUP($B202,'sku master'!B:D,3,0),merch,2,0)</f>
        <v>ACCESSORIES</v>
      </c>
      <c r="O202" s="56"/>
      <c r="P202" s="25"/>
      <c r="Q202" s="25"/>
      <c r="R202" s="25"/>
      <c r="S202" s="25"/>
      <c r="T202" s="25"/>
      <c r="U202" s="25"/>
      <c r="V202" s="25"/>
      <c r="W202" s="25"/>
      <c r="X202" s="26">
        <f t="shared" si="273"/>
        <v>0</v>
      </c>
      <c r="Y202" s="136">
        <v>17000</v>
      </c>
      <c r="Z202" s="151">
        <f t="shared" si="274"/>
        <v>0</v>
      </c>
      <c r="AC202" s="75" t="str">
        <f t="shared" si="275"/>
        <v/>
      </c>
    </row>
    <row r="203" spans="2:29" ht="13.75" customHeight="1" x14ac:dyDescent="0.15">
      <c r="B203" s="40" t="str">
        <f t="shared" si="271"/>
        <v>CA4410012</v>
      </c>
      <c r="C203" s="72"/>
      <c r="D203" s="73" t="s">
        <v>150</v>
      </c>
      <c r="E203" s="40" t="s">
        <v>86</v>
      </c>
      <c r="F203" s="24" t="s">
        <v>228</v>
      </c>
      <c r="G203" s="24" t="s">
        <v>234</v>
      </c>
      <c r="H203" s="25"/>
      <c r="I203" s="28" t="s">
        <v>225</v>
      </c>
      <c r="J203" s="24" t="str">
        <f t="shared" si="272"/>
        <v>Red</v>
      </c>
      <c r="K203" s="23" t="str">
        <f>VLOOKUP($B203,'sku master'!B:H,5,0)</f>
        <v>CHOCOLATE CHUNK GRILL</v>
      </c>
      <c r="L203" s="24" t="str">
        <f>VLOOKUP($B203,'sku master'!B:H,7,0)</f>
        <v>RED</v>
      </c>
      <c r="M203" s="24" t="str">
        <f t="array" ref="M203">INDEX('sku master'!$C$1:$C$705,MATCH($F203,'sku master'!$E$1:$E$705,0))</f>
        <v>CHOCOLATE</v>
      </c>
      <c r="N203" s="24" t="str">
        <f>VLOOKUP(VLOOKUP($B203,'sku master'!B:D,3,0),merch,2,0)</f>
        <v>ACCESSORIES</v>
      </c>
      <c r="O203" s="56"/>
      <c r="P203" s="25"/>
      <c r="Q203" s="25"/>
      <c r="R203" s="25"/>
      <c r="S203" s="25"/>
      <c r="T203" s="25"/>
      <c r="U203" s="25"/>
      <c r="V203" s="25"/>
      <c r="W203" s="25"/>
      <c r="X203" s="26">
        <f t="shared" si="273"/>
        <v>0</v>
      </c>
      <c r="Y203" s="136">
        <v>17000</v>
      </c>
      <c r="Z203" s="151">
        <f t="shared" si="274"/>
        <v>0</v>
      </c>
      <c r="AC203" s="75" t="str">
        <f t="shared" si="275"/>
        <v/>
      </c>
    </row>
    <row r="204" spans="2:29" ht="13.75" customHeight="1" x14ac:dyDescent="0.15">
      <c r="B204" s="40" t="str">
        <f t="shared" si="271"/>
        <v>CA4701001</v>
      </c>
      <c r="C204" s="72"/>
      <c r="D204" s="73" t="s">
        <v>150</v>
      </c>
      <c r="E204" s="40" t="s">
        <v>86</v>
      </c>
      <c r="F204" s="24" t="s">
        <v>230</v>
      </c>
      <c r="G204" s="24" t="s">
        <v>235</v>
      </c>
      <c r="H204" s="25"/>
      <c r="I204" s="28" t="s">
        <v>54</v>
      </c>
      <c r="J204" s="24" t="str">
        <f t="shared" si="272"/>
        <v>Black</v>
      </c>
      <c r="K204" s="23" t="str">
        <f>VLOOKUP($B204,'sku master'!B:H,5,0)</f>
        <v>CHOC CHUNK SPOT CHAIR</v>
      </c>
      <c r="L204" s="24" t="str">
        <f>VLOOKUP($B204,'sku master'!B:H,7,0)</f>
        <v>BLACK</v>
      </c>
      <c r="M204" s="24" t="str">
        <f t="array" ref="M204">INDEX('sku master'!$C$1:$C$705,MATCH($F204,'sku master'!$E$1:$E$705,0))</f>
        <v>CHOCOLATE</v>
      </c>
      <c r="N204" s="24" t="str">
        <f>VLOOKUP(VLOOKUP($B204,'sku master'!B:D,3,0),merch,2,0)</f>
        <v>ACCESSORIES</v>
      </c>
      <c r="O204" s="56"/>
      <c r="P204" s="25"/>
      <c r="Q204" s="25"/>
      <c r="R204" s="25"/>
      <c r="S204" s="25"/>
      <c r="T204" s="25"/>
      <c r="U204" s="25"/>
      <c r="V204" s="25"/>
      <c r="W204" s="25"/>
      <c r="X204" s="26">
        <f t="shared" si="273"/>
        <v>0</v>
      </c>
      <c r="Y204" s="136">
        <v>9000</v>
      </c>
      <c r="Z204" s="151">
        <f t="shared" si="274"/>
        <v>0</v>
      </c>
      <c r="AC204" s="75" t="str">
        <f t="shared" si="275"/>
        <v/>
      </c>
    </row>
    <row r="205" spans="2:29" ht="13.75" customHeight="1" x14ac:dyDescent="0.15">
      <c r="B205" s="40" t="str">
        <f t="shared" si="271"/>
        <v>CA4845012</v>
      </c>
      <c r="C205" s="72"/>
      <c r="D205" s="73" t="s">
        <v>150</v>
      </c>
      <c r="E205" s="40" t="s">
        <v>86</v>
      </c>
      <c r="F205" s="24" t="s">
        <v>296</v>
      </c>
      <c r="G205" s="24" t="str">
        <f>PROPER(K205)</f>
        <v>Chocolate Ledge Wax</v>
      </c>
      <c r="H205" s="25"/>
      <c r="I205" s="28" t="s">
        <v>225</v>
      </c>
      <c r="J205" s="24" t="str">
        <f t="shared" si="272"/>
        <v>Red</v>
      </c>
      <c r="K205" s="23" t="str">
        <f>VLOOKUP($B205,'sku master'!B:H,5,0)</f>
        <v>CHOCOLATE LEDGE WAX</v>
      </c>
      <c r="L205" s="24" t="str">
        <f>VLOOKUP($B205,'sku master'!B:H,7,0)</f>
        <v>RED</v>
      </c>
      <c r="M205" s="24" t="str">
        <f t="array" ref="M205">INDEX('sku master'!$C$1:$C$705,MATCH($F205,'sku master'!$E$1:$E$705,0))</f>
        <v>CHOCOLATE</v>
      </c>
      <c r="N205" s="24" t="str">
        <f>VLOOKUP(VLOOKUP($B205,'sku master'!B:D,3,0),merch,2,0)</f>
        <v>ACCESSORIES</v>
      </c>
      <c r="O205" s="56"/>
      <c r="P205" s="25"/>
      <c r="Q205" s="25"/>
      <c r="R205" s="25"/>
      <c r="S205" s="25"/>
      <c r="T205" s="25"/>
      <c r="U205" s="25"/>
      <c r="V205" s="25"/>
      <c r="W205" s="25"/>
      <c r="X205" s="26">
        <f t="shared" si="273"/>
        <v>0</v>
      </c>
      <c r="Y205" s="136">
        <v>1800</v>
      </c>
      <c r="Z205" s="151">
        <f t="shared" si="274"/>
        <v>0</v>
      </c>
      <c r="AC205" s="75" t="str">
        <f t="shared" si="275"/>
        <v/>
      </c>
    </row>
    <row r="206" spans="2:29" ht="13.75" customHeight="1" x14ac:dyDescent="0.15">
      <c r="B206" s="40" t="str">
        <f t="shared" si="271"/>
        <v>CA4846012</v>
      </c>
      <c r="C206" s="72"/>
      <c r="D206" s="73" t="s">
        <v>150</v>
      </c>
      <c r="E206" s="40" t="s">
        <v>86</v>
      </c>
      <c r="F206" s="24" t="s">
        <v>298</v>
      </c>
      <c r="G206" s="24" t="str">
        <f t="shared" ref="G206" si="276">PROPER(K206)</f>
        <v>Chocolate Cube Candle</v>
      </c>
      <c r="H206" s="25"/>
      <c r="I206" s="28" t="s">
        <v>225</v>
      </c>
      <c r="J206" s="24" t="str">
        <f t="shared" si="272"/>
        <v>Red</v>
      </c>
      <c r="K206" s="23" t="str">
        <f>VLOOKUP($B206,'sku master'!B:H,5,0)</f>
        <v>CHOCOLATE CUBE CANDLE</v>
      </c>
      <c r="L206" s="24" t="str">
        <f>VLOOKUP($B206,'sku master'!B:H,7,0)</f>
        <v>RED</v>
      </c>
      <c r="M206" s="24" t="str">
        <f t="array" ref="M206">INDEX('sku master'!$C$1:$C$705,MATCH($F206,'sku master'!$E$1:$E$705,0))</f>
        <v>CHOCOLATE</v>
      </c>
      <c r="N206" s="24" t="str">
        <f>VLOOKUP(VLOOKUP($B206,'sku master'!B:D,3,0),merch,2,0)</f>
        <v>ACCESSORIES</v>
      </c>
      <c r="O206" s="56"/>
      <c r="P206" s="25"/>
      <c r="Q206" s="25"/>
      <c r="R206" s="25"/>
      <c r="S206" s="25"/>
      <c r="T206" s="25"/>
      <c r="U206" s="25"/>
      <c r="V206" s="25"/>
      <c r="W206" s="25"/>
      <c r="X206" s="26">
        <f t="shared" si="273"/>
        <v>0</v>
      </c>
      <c r="Y206" s="136">
        <v>3900</v>
      </c>
      <c r="Z206" s="151">
        <f t="shared" si="274"/>
        <v>0</v>
      </c>
      <c r="AC206" s="75" t="str">
        <f t="shared" si="275"/>
        <v/>
      </c>
    </row>
    <row r="207" spans="2:29" ht="13.75" customHeight="1" x14ac:dyDescent="0.15">
      <c r="B207" s="40" t="str">
        <f t="shared" ref="B207" si="277">F207&amp;I207</f>
        <v>CA9409012</v>
      </c>
      <c r="C207" s="72"/>
      <c r="D207" s="73" t="s">
        <v>150</v>
      </c>
      <c r="E207" s="40" t="s">
        <v>86</v>
      </c>
      <c r="F207" s="24" t="s">
        <v>496</v>
      </c>
      <c r="G207" s="24" t="str">
        <f t="shared" ref="G207" si="278">PROPER(K207)</f>
        <v>Chocolate Recycled Rails</v>
      </c>
      <c r="H207" s="25"/>
      <c r="I207" s="28" t="s">
        <v>225</v>
      </c>
      <c r="J207" s="24" t="str">
        <f t="shared" ref="J207" si="279">PROPER(L207)</f>
        <v>Red</v>
      </c>
      <c r="K207" s="23" t="str">
        <f>VLOOKUP($B207,'sku master'!B:H,5,0)</f>
        <v>CHOCOLATE RECYCLED RAILS</v>
      </c>
      <c r="L207" s="24" t="str">
        <f>VLOOKUP($B207,'sku master'!B:H,7,0)</f>
        <v>RED</v>
      </c>
      <c r="M207" s="24" t="str">
        <f t="array" ref="M207">INDEX('sku master'!$C$1:$C$705,MATCH($F207,'sku master'!$E$1:$E$705,0))</f>
        <v>CHOCOLATE</v>
      </c>
      <c r="N207" s="24" t="str">
        <f>VLOOKUP(VLOOKUP($B207,'sku master'!B:D,3,0),merch,2,0)</f>
        <v>ACCESSORIES</v>
      </c>
      <c r="O207" s="56"/>
      <c r="P207" s="25"/>
      <c r="Q207" s="25"/>
      <c r="R207" s="25"/>
      <c r="S207" s="25"/>
      <c r="T207" s="25"/>
      <c r="U207" s="25"/>
      <c r="V207" s="25"/>
      <c r="W207" s="25"/>
      <c r="X207" s="26">
        <f t="shared" ref="X207" si="280">SUM(O207:W207)</f>
        <v>0</v>
      </c>
      <c r="Y207" s="136">
        <v>2000</v>
      </c>
      <c r="Z207" s="151">
        <f t="shared" ref="Z207" si="281">Y207*X207</f>
        <v>0</v>
      </c>
      <c r="AC207" s="75" t="str">
        <f t="shared" ref="AC207" si="282">IF(OR(G207="",Z207&gt;0),IF($B$1="form codes:",D207,C207&amp;IF(E207="*"," US","")),"")</f>
        <v/>
      </c>
    </row>
    <row r="208" spans="2:29" ht="13.75" customHeight="1" x14ac:dyDescent="0.15">
      <c r="B208" s="40" t="str">
        <f t="shared" ref="B208:B209" si="283">F208&amp;I208</f>
        <v>CA9409001</v>
      </c>
      <c r="C208" s="72"/>
      <c r="D208" s="73" t="s">
        <v>150</v>
      </c>
      <c r="E208" s="40" t="s">
        <v>86</v>
      </c>
      <c r="F208" s="24" t="s">
        <v>496</v>
      </c>
      <c r="G208" s="24" t="str">
        <f t="shared" ref="G208:G211" si="284">PROPER(K208)</f>
        <v>Chocolate Recycled Rails</v>
      </c>
      <c r="H208" s="25"/>
      <c r="I208" s="28" t="s">
        <v>54</v>
      </c>
      <c r="J208" s="24" t="str">
        <f t="shared" ref="J208:J209" si="285">PROPER(L208)</f>
        <v>Black</v>
      </c>
      <c r="K208" s="23" t="str">
        <f>VLOOKUP($B208,'sku master'!B:H,5,0)</f>
        <v>CHOCOLATE RECYCLED RAILS</v>
      </c>
      <c r="L208" s="24" t="str">
        <f>VLOOKUP($B208,'sku master'!B:H,7,0)</f>
        <v>BLACK</v>
      </c>
      <c r="M208" s="24" t="str">
        <f t="array" ref="M208">INDEX('sku master'!$C$1:$C$705,MATCH($F208,'sku master'!$E$1:$E$705,0))</f>
        <v>CHOCOLATE</v>
      </c>
      <c r="N208" s="24" t="str">
        <f>VLOOKUP(VLOOKUP($B208,'sku master'!B:D,3,0),merch,2,0)</f>
        <v>ACCESSORIES</v>
      </c>
      <c r="O208" s="56"/>
      <c r="P208" s="25"/>
      <c r="Q208" s="25"/>
      <c r="R208" s="25"/>
      <c r="S208" s="25"/>
      <c r="T208" s="25"/>
      <c r="U208" s="25"/>
      <c r="V208" s="25"/>
      <c r="W208" s="25"/>
      <c r="X208" s="26">
        <f t="shared" ref="X208:X209" si="286">SUM(O208:W208)</f>
        <v>0</v>
      </c>
      <c r="Y208" s="136">
        <v>2000</v>
      </c>
      <c r="Z208" s="151">
        <f t="shared" ref="Z208:Z209" si="287">Y208*X208</f>
        <v>0</v>
      </c>
      <c r="AC208" s="75" t="str">
        <f t="shared" ref="AC208:AC209" si="288">IF(OR(G208="",Z208&gt;0),IF($B$1="form codes:",D208,C208&amp;IF(E208="*"," US","")),"")</f>
        <v/>
      </c>
    </row>
    <row r="209" spans="2:29" ht="13.75" customHeight="1" x14ac:dyDescent="0.15">
      <c r="B209" s="40" t="str">
        <f t="shared" si="283"/>
        <v>CD4110749</v>
      </c>
      <c r="C209" s="72"/>
      <c r="D209" s="73" t="s">
        <v>150</v>
      </c>
      <c r="E209" s="40" t="s">
        <v>86</v>
      </c>
      <c r="F209" s="24" t="s">
        <v>126</v>
      </c>
      <c r="G209" s="24" t="str">
        <f t="shared" si="284"/>
        <v>Choco Heritage Sticker 10 Pack</v>
      </c>
      <c r="H209" s="25"/>
      <c r="I209" s="28" t="s">
        <v>60</v>
      </c>
      <c r="J209" s="24" t="str">
        <f t="shared" si="285"/>
        <v>Multi Color</v>
      </c>
      <c r="K209" s="23" t="str">
        <f>VLOOKUP($B209,'sku master'!B:H,5,0)</f>
        <v>CHOCO HERITAGE STICKER 10 PACK</v>
      </c>
      <c r="L209" s="24" t="str">
        <f>VLOOKUP($B209,'sku master'!B:H,7,0)</f>
        <v>MULTI COLOR</v>
      </c>
      <c r="M209" s="24" t="str">
        <f t="array" ref="M209">INDEX('sku master'!$C$1:$C$705,MATCH($F209,'sku master'!$E$1:$E$705,0))</f>
        <v>CHOCOLATE</v>
      </c>
      <c r="N209" s="24" t="str">
        <f>VLOOKUP(VLOOKUP($B209,'sku master'!B:D,3,0),merch,2,0)</f>
        <v>ACCESSORIES</v>
      </c>
      <c r="O209" s="56"/>
      <c r="P209" s="25"/>
      <c r="Q209" s="25"/>
      <c r="R209" s="25"/>
      <c r="S209" s="25"/>
      <c r="T209" s="25"/>
      <c r="U209" s="25"/>
      <c r="V209" s="25"/>
      <c r="W209" s="25"/>
      <c r="X209" s="26">
        <f t="shared" si="286"/>
        <v>0</v>
      </c>
      <c r="Y209" s="136">
        <v>1600</v>
      </c>
      <c r="Z209" s="151">
        <f t="shared" si="287"/>
        <v>0</v>
      </c>
      <c r="AC209" s="75" t="str">
        <f t="shared" si="288"/>
        <v/>
      </c>
    </row>
    <row r="210" spans="2:29" ht="13.75" customHeight="1" x14ac:dyDescent="0.15">
      <c r="B210" s="40" t="str">
        <f t="shared" ref="B210:B211" si="289">F210&amp;I210</f>
        <v>CD5013749</v>
      </c>
      <c r="C210" s="72"/>
      <c r="D210" s="73" t="s">
        <v>150</v>
      </c>
      <c r="E210" s="40" t="s">
        <v>86</v>
      </c>
      <c r="F210" s="24" t="s">
        <v>429</v>
      </c>
      <c r="G210" s="24" t="str">
        <f t="shared" ref="G210" si="290">PROPER(K210)</f>
        <v>Choc Trompo Decal 4 Pk</v>
      </c>
      <c r="H210" s="25"/>
      <c r="I210" s="28" t="s">
        <v>60</v>
      </c>
      <c r="J210" s="24" t="str">
        <f t="shared" ref="J210:J211" si="291">PROPER(L210)</f>
        <v>Multi Color</v>
      </c>
      <c r="K210" s="23" t="str">
        <f>VLOOKUP($B210,'sku master'!B:H,5,0)</f>
        <v>CHOC TROMPO DECAL 4 PK</v>
      </c>
      <c r="L210" s="24" t="str">
        <f>VLOOKUP($B210,'sku master'!B:H,7,0)</f>
        <v>MULTI COLOR</v>
      </c>
      <c r="M210" s="24" t="str">
        <f t="array" ref="M210">INDEX('sku master'!$C$1:$C$705,MATCH($F210,'sku master'!$E$1:$E$705,0))</f>
        <v>CHOCOLATE</v>
      </c>
      <c r="N210" s="24" t="str">
        <f>VLOOKUP(VLOOKUP($B210,'sku master'!B:D,3,0),merch,2,0)</f>
        <v>ACCESSORIES</v>
      </c>
      <c r="O210" s="56"/>
      <c r="P210" s="25"/>
      <c r="Q210" s="25"/>
      <c r="R210" s="25"/>
      <c r="S210" s="25"/>
      <c r="T210" s="25"/>
      <c r="U210" s="25"/>
      <c r="V210" s="25"/>
      <c r="W210" s="25"/>
      <c r="X210" s="26">
        <f t="shared" ref="X210:X211" si="292">SUM(O210:W210)</f>
        <v>0</v>
      </c>
      <c r="Y210" s="136">
        <v>1900</v>
      </c>
      <c r="Z210" s="151">
        <f t="shared" ref="Z210:Z211" si="293">Y210*X210</f>
        <v>0</v>
      </c>
      <c r="AC210" s="75" t="str">
        <f t="shared" ref="AC210:AC211" si="294">IF(OR(G210="",Z210&gt;0),IF($B$1="form codes:",D210,C210&amp;IF(E210="*"," US","")),"")</f>
        <v/>
      </c>
    </row>
    <row r="211" spans="2:29" ht="13.75" customHeight="1" x14ac:dyDescent="0.15">
      <c r="B211" s="40" t="str">
        <f t="shared" si="289"/>
        <v>CD5012749</v>
      </c>
      <c r="C211" s="72"/>
      <c r="D211" s="73" t="s">
        <v>150</v>
      </c>
      <c r="E211" s="40" t="s">
        <v>86</v>
      </c>
      <c r="F211" s="24" t="s">
        <v>427</v>
      </c>
      <c r="G211" s="24" t="str">
        <f t="shared" si="284"/>
        <v>Choc Lost Singles Decal 4 Pk</v>
      </c>
      <c r="H211" s="25"/>
      <c r="I211" s="28" t="s">
        <v>60</v>
      </c>
      <c r="J211" s="24" t="str">
        <f t="shared" si="291"/>
        <v>Multi Color</v>
      </c>
      <c r="K211" s="23" t="str">
        <f>VLOOKUP($B211,'sku master'!B:H,5,0)</f>
        <v>CHOC LOST SINGLES DECAL 4 PK</v>
      </c>
      <c r="L211" s="24" t="str">
        <f>VLOOKUP($B211,'sku master'!B:H,7,0)</f>
        <v>MULTI COLOR</v>
      </c>
      <c r="M211" s="24" t="str">
        <f t="array" ref="M211">INDEX('sku master'!$C$1:$C$705,MATCH($F211,'sku master'!$E$1:$E$705,0))</f>
        <v>CHOCOLATE</v>
      </c>
      <c r="N211" s="24" t="str">
        <f>VLOOKUP(VLOOKUP($B211,'sku master'!B:D,3,0),merch,2,0)</f>
        <v>ACCESSORIES</v>
      </c>
      <c r="O211" s="56"/>
      <c r="P211" s="25"/>
      <c r="Q211" s="25"/>
      <c r="R211" s="25"/>
      <c r="S211" s="25"/>
      <c r="T211" s="25"/>
      <c r="U211" s="25"/>
      <c r="V211" s="25"/>
      <c r="W211" s="25"/>
      <c r="X211" s="26">
        <f t="shared" si="292"/>
        <v>0</v>
      </c>
      <c r="Y211" s="136">
        <v>1600</v>
      </c>
      <c r="Z211" s="151">
        <f t="shared" si="293"/>
        <v>0</v>
      </c>
      <c r="AC211" s="75" t="str">
        <f t="shared" si="294"/>
        <v/>
      </c>
    </row>
    <row r="212" spans="2:29" ht="13.75" customHeight="1" x14ac:dyDescent="0.15">
      <c r="B212" s="40" t="str">
        <f t="shared" ref="B212:B215" si="295">F212&amp;I212</f>
        <v>CD4112024</v>
      </c>
      <c r="C212" s="72"/>
      <c r="D212" s="73" t="s">
        <v>150</v>
      </c>
      <c r="E212" s="40" t="s">
        <v>86</v>
      </c>
      <c r="F212" s="24" t="s">
        <v>129</v>
      </c>
      <c r="G212" s="24" t="s">
        <v>132</v>
      </c>
      <c r="H212" s="25"/>
      <c r="I212" s="28" t="s">
        <v>21</v>
      </c>
      <c r="J212" s="24" t="str">
        <f t="shared" ref="J212:J215" si="296">PROPER(L212)</f>
        <v>Assorted Colors</v>
      </c>
      <c r="K212" s="23" t="str">
        <f>VLOOKUP($B212,'sku master'!B:H,5,0)</f>
        <v>CHOC CHUNK 3" DECAL- 10 PK</v>
      </c>
      <c r="L212" s="24" t="str">
        <f>VLOOKUP($B212,'sku master'!B:H,7,0)</f>
        <v>ASSORTED COLORS</v>
      </c>
      <c r="M212" s="24" t="str">
        <f t="array" ref="M212">INDEX('sku master'!$C$1:$C$705,MATCH($F212,'sku master'!$E$1:$E$705,0))</f>
        <v>CHOCOLATE</v>
      </c>
      <c r="N212" s="24" t="str">
        <f>VLOOKUP(VLOOKUP($B212,'sku master'!B:D,3,0),merch,2,0)</f>
        <v>ACCESSORIES</v>
      </c>
      <c r="O212" s="56"/>
      <c r="P212" s="25"/>
      <c r="Q212" s="25"/>
      <c r="R212" s="25"/>
      <c r="S212" s="25"/>
      <c r="T212" s="25"/>
      <c r="U212" s="25"/>
      <c r="V212" s="25"/>
      <c r="W212" s="25"/>
      <c r="X212" s="26">
        <f t="shared" ref="X212:X215" si="297">SUM(O212:W212)</f>
        <v>0</v>
      </c>
      <c r="Y212" s="136">
        <v>1600</v>
      </c>
      <c r="Z212" s="151">
        <f t="shared" ref="Z212:Z215" si="298">Y212*X212</f>
        <v>0</v>
      </c>
      <c r="AC212" s="75" t="str">
        <f t="shared" si="270"/>
        <v/>
      </c>
    </row>
    <row r="213" spans="2:29" ht="13.75" customHeight="1" x14ac:dyDescent="0.15">
      <c r="B213" s="40" t="str">
        <f t="shared" si="295"/>
        <v>CD4114024</v>
      </c>
      <c r="C213" s="72"/>
      <c r="D213" s="73" t="s">
        <v>150</v>
      </c>
      <c r="E213" s="40" t="s">
        <v>86</v>
      </c>
      <c r="F213" s="24" t="s">
        <v>131</v>
      </c>
      <c r="G213" s="24" t="s">
        <v>133</v>
      </c>
      <c r="H213" s="25"/>
      <c r="I213" s="28" t="s">
        <v>21</v>
      </c>
      <c r="J213" s="24" t="str">
        <f t="shared" si="296"/>
        <v>Assorted Colors</v>
      </c>
      <c r="K213" s="23" t="str">
        <f>VLOOKUP($B213,'sku master'!B:H,5,0)</f>
        <v>CHOC CHUNK 3" DECAL- 100 PK</v>
      </c>
      <c r="L213" s="24" t="str">
        <f>VLOOKUP($B213,'sku master'!B:H,7,0)</f>
        <v>ASSORTED COLORS</v>
      </c>
      <c r="M213" s="24" t="str">
        <f t="array" ref="M213">INDEX('sku master'!$C$1:$C$705,MATCH($F213,'sku master'!$E$1:$E$705,0))</f>
        <v>CHOCOLATE</v>
      </c>
      <c r="N213" s="24" t="str">
        <f>VLOOKUP(VLOOKUP($B213,'sku master'!B:D,3,0),merch,2,0)</f>
        <v>ACCESSORIES</v>
      </c>
      <c r="O213" s="56"/>
      <c r="P213" s="25"/>
      <c r="Q213" s="25"/>
      <c r="R213" s="25"/>
      <c r="S213" s="25"/>
      <c r="T213" s="25"/>
      <c r="U213" s="25"/>
      <c r="V213" s="25"/>
      <c r="W213" s="25"/>
      <c r="X213" s="26">
        <f t="shared" si="297"/>
        <v>0</v>
      </c>
      <c r="Y213" s="136">
        <v>13000</v>
      </c>
      <c r="Z213" s="151">
        <f t="shared" si="298"/>
        <v>0</v>
      </c>
      <c r="AC213" s="75" t="str">
        <f t="shared" si="270"/>
        <v/>
      </c>
    </row>
    <row r="214" spans="2:29" ht="13.75" customHeight="1" x14ac:dyDescent="0.15">
      <c r="B214" s="40" t="str">
        <f t="shared" si="295"/>
        <v>CD4111024</v>
      </c>
      <c r="C214" s="72"/>
      <c r="D214" s="73" t="s">
        <v>150</v>
      </c>
      <c r="E214" s="40" t="s">
        <v>86</v>
      </c>
      <c r="F214" s="24" t="s">
        <v>128</v>
      </c>
      <c r="G214" s="24" t="s">
        <v>134</v>
      </c>
      <c r="H214" s="25"/>
      <c r="I214" s="28" t="s">
        <v>21</v>
      </c>
      <c r="J214" s="24" t="str">
        <f t="shared" si="296"/>
        <v>Assorted Colors</v>
      </c>
      <c r="K214" s="23" t="str">
        <f>VLOOKUP($B214,'sku master'!B:H,5,0)</f>
        <v>CHOC CHUNK 5" DECAL- 10 PK</v>
      </c>
      <c r="L214" s="24" t="str">
        <f>VLOOKUP($B214,'sku master'!B:H,7,0)</f>
        <v>ASSORTED COLORS</v>
      </c>
      <c r="M214" s="24" t="str">
        <f t="array" ref="M214">INDEX('sku master'!$C$1:$C$705,MATCH($F214,'sku master'!$E$1:$E$705,0))</f>
        <v>CHOCOLATE</v>
      </c>
      <c r="N214" s="24" t="str">
        <f>VLOOKUP(VLOOKUP($B214,'sku master'!B:D,3,0),merch,2,0)</f>
        <v>ACCESSORIES</v>
      </c>
      <c r="O214" s="56"/>
      <c r="P214" s="25"/>
      <c r="Q214" s="25"/>
      <c r="R214" s="25"/>
      <c r="S214" s="25"/>
      <c r="T214" s="25"/>
      <c r="U214" s="25"/>
      <c r="V214" s="25"/>
      <c r="W214" s="25"/>
      <c r="X214" s="26">
        <f t="shared" si="297"/>
        <v>0</v>
      </c>
      <c r="Y214" s="136">
        <v>3500</v>
      </c>
      <c r="Z214" s="151">
        <f t="shared" si="298"/>
        <v>0</v>
      </c>
      <c r="AC214" s="75" t="str">
        <f t="shared" si="270"/>
        <v/>
      </c>
    </row>
    <row r="215" spans="2:29" ht="13.75" customHeight="1" x14ac:dyDescent="0.15">
      <c r="B215" s="40" t="str">
        <f t="shared" si="295"/>
        <v>CD4113024</v>
      </c>
      <c r="C215" s="72"/>
      <c r="D215" s="73" t="s">
        <v>150</v>
      </c>
      <c r="E215" s="40" t="s">
        <v>86</v>
      </c>
      <c r="F215" s="24" t="s">
        <v>130</v>
      </c>
      <c r="G215" s="24" t="s">
        <v>135</v>
      </c>
      <c r="H215" s="25"/>
      <c r="I215" s="28" t="s">
        <v>21</v>
      </c>
      <c r="J215" s="24" t="str">
        <f t="shared" si="296"/>
        <v>Assorted Colors</v>
      </c>
      <c r="K215" s="23" t="str">
        <f>VLOOKUP($B215,'sku master'!B:H,5,0)</f>
        <v>CHOC CHUNK 5" DECAL- 100 PK</v>
      </c>
      <c r="L215" s="24" t="str">
        <f>VLOOKUP($B215,'sku master'!B:H,7,0)</f>
        <v>ASSORTED COLORS</v>
      </c>
      <c r="M215" s="24" t="str">
        <f t="array" ref="M215">INDEX('sku master'!$C$1:$C$705,MATCH($F215,'sku master'!$E$1:$E$705,0))</f>
        <v>CHOCOLATE</v>
      </c>
      <c r="N215" s="24" t="str">
        <f>VLOOKUP(VLOOKUP($B215,'sku master'!B:D,3,0),merch,2,0)</f>
        <v>ACCESSORIES</v>
      </c>
      <c r="O215" s="56"/>
      <c r="P215" s="25"/>
      <c r="Q215" s="25"/>
      <c r="R215" s="25"/>
      <c r="S215" s="25"/>
      <c r="T215" s="25"/>
      <c r="U215" s="25"/>
      <c r="V215" s="25"/>
      <c r="W215" s="25"/>
      <c r="X215" s="26">
        <f t="shared" si="297"/>
        <v>0</v>
      </c>
      <c r="Y215" s="136">
        <v>2800</v>
      </c>
      <c r="Z215" s="151">
        <f t="shared" si="298"/>
        <v>0</v>
      </c>
      <c r="AC215" s="75" t="str">
        <f t="shared" si="270"/>
        <v/>
      </c>
    </row>
    <row r="216" spans="2:29" ht="14.25" customHeight="1" x14ac:dyDescent="0.15">
      <c r="C216" s="72"/>
      <c r="D216" s="73"/>
      <c r="E216" s="39"/>
      <c r="F216" s="76"/>
      <c r="G216" s="76"/>
      <c r="H216" s="80"/>
      <c r="I216" s="77"/>
      <c r="J216" s="76"/>
      <c r="K216" s="78"/>
      <c r="L216" s="76"/>
      <c r="M216" s="76"/>
      <c r="N216" s="76"/>
      <c r="O216" s="79"/>
      <c r="P216" s="80"/>
      <c r="Q216" s="80"/>
      <c r="R216" s="80"/>
      <c r="S216" s="80"/>
      <c r="T216" s="80"/>
      <c r="U216" s="80"/>
      <c r="V216" s="80"/>
      <c r="W216" s="80"/>
      <c r="X216" s="81"/>
      <c r="Y216" s="139"/>
      <c r="Z216" s="155"/>
      <c r="AC216" s="75">
        <f t="shared" ref="AC216:AC233" si="299">IF(OR(G216="",Z216&gt;0),IF($B$1="form codes:",D216,C216&amp;IF(E216="*"," US","")),"")</f>
        <v>0</v>
      </c>
    </row>
    <row r="217" spans="2:29" ht="14.25" customHeight="1" x14ac:dyDescent="0.15">
      <c r="B217" s="40" t="str">
        <f>F217&amp;I217</f>
        <v/>
      </c>
      <c r="C217" s="72"/>
      <c r="D217" s="73" t="s">
        <v>150</v>
      </c>
      <c r="F217" s="31"/>
      <c r="G217" s="31"/>
      <c r="H217" s="102"/>
      <c r="I217" s="31"/>
      <c r="J217" s="31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70"/>
      <c r="Y217" s="140"/>
      <c r="Z217" s="156"/>
      <c r="AC217" s="75" t="str">
        <f t="shared" si="299"/>
        <v>X</v>
      </c>
    </row>
    <row r="218" spans="2:29" ht="14.25" customHeight="1" x14ac:dyDescent="0.15">
      <c r="B218" s="40" t="str">
        <f>F218&amp;I218</f>
        <v>Crailtap</v>
      </c>
      <c r="C218" s="72"/>
      <c r="D218" s="73" t="s">
        <v>150</v>
      </c>
      <c r="F218" s="32" t="s">
        <v>85</v>
      </c>
      <c r="G218" s="32"/>
      <c r="H218" s="103"/>
      <c r="I218" s="32"/>
      <c r="J218" s="32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71" t="s">
        <v>45</v>
      </c>
      <c r="Y218" s="141" t="s">
        <v>46</v>
      </c>
      <c r="Z218" s="157" t="s">
        <v>47</v>
      </c>
      <c r="AC218" s="75" t="str">
        <f t="shared" si="299"/>
        <v>X</v>
      </c>
    </row>
    <row r="219" spans="2:29" ht="14.25" customHeight="1" x14ac:dyDescent="0.15">
      <c r="C219" s="72"/>
      <c r="D219" s="73" t="s">
        <v>150</v>
      </c>
      <c r="AC219" s="75" t="str">
        <f t="shared" si="299"/>
        <v>X</v>
      </c>
    </row>
    <row r="220" spans="2:29" ht="14.25" customHeight="1" x14ac:dyDescent="0.15">
      <c r="B220" s="40" t="s">
        <v>109</v>
      </c>
      <c r="C220" s="73" t="s">
        <v>150</v>
      </c>
      <c r="F220" s="8" t="str">
        <f>B220</f>
        <v>Crailtap Decks</v>
      </c>
      <c r="G220" s="8"/>
      <c r="H220" s="9"/>
      <c r="I220" s="8"/>
      <c r="J220" s="8"/>
      <c r="K220" s="8"/>
      <c r="L220" s="8"/>
      <c r="M220" s="8"/>
      <c r="N220" s="8"/>
      <c r="O220" s="10" t="s">
        <v>48</v>
      </c>
      <c r="P220" s="9"/>
      <c r="Q220" s="9"/>
      <c r="R220" s="9"/>
      <c r="S220" s="9"/>
      <c r="T220" s="9"/>
      <c r="U220" s="9"/>
      <c r="V220" s="9"/>
      <c r="W220" s="9"/>
      <c r="X220" s="12"/>
      <c r="Y220" s="135"/>
      <c r="Z220" s="150"/>
      <c r="AC220" s="75" t="str">
        <f>IF(OR(G220="",Z220&gt;0),IF($B$1="form codes:",C220,#REF!&amp;IF(E220="*"," US","")),"")</f>
        <v>X</v>
      </c>
    </row>
    <row r="221" spans="2:29" ht="14.25" customHeight="1" x14ac:dyDescent="0.15">
      <c r="B221" s="40" t="str">
        <f>F221&amp;I221</f>
        <v>CTB5001G041</v>
      </c>
      <c r="C221" s="73" t="s">
        <v>150</v>
      </c>
      <c r="F221" s="66" t="s">
        <v>433</v>
      </c>
      <c r="G221" s="20" t="str">
        <f>PROPER(K221)</f>
        <v>Crailtap Crailagram Black Deck</v>
      </c>
      <c r="H221" s="21"/>
      <c r="I221" s="20" t="s">
        <v>26</v>
      </c>
      <c r="J221" s="20" t="str">
        <f>LEFT(L221,SEARCH(" ",L221)-1)&amp;IF(ISERROR(VLOOKUP(I221,shapes,3,0)),""," "&amp;VLOOKUP(I221,shapes,3,0))</f>
        <v>9.125" Phawt</v>
      </c>
      <c r="K221" s="23" t="str">
        <f>VLOOKUP($B221,'sku master'!B:H,5,0)</f>
        <v>CRAILTAP CRAILAGRAM BLACK DECK</v>
      </c>
      <c r="L221" s="24" t="str">
        <f>VLOOKUP($B221,'sku master'!B:H,7,0)</f>
        <v>9.125" X 32.625"  -PHAWT</v>
      </c>
      <c r="M221" s="24" t="str">
        <f t="array" ref="M221">INDEX('sku master'!$C$1:$C$705,MATCH($F221,'sku master'!$E$1:$E$705,0))</f>
        <v>CRAILTAP</v>
      </c>
      <c r="N221" s="24" t="str">
        <f>VLOOKUP(VLOOKUP($B221,'sku master'!B:D,3,0),merch,2,0)</f>
        <v>DECKS</v>
      </c>
      <c r="O221" s="55"/>
      <c r="P221" s="21"/>
      <c r="Q221" s="21"/>
      <c r="R221" s="21"/>
      <c r="S221" s="21"/>
      <c r="T221" s="21"/>
      <c r="U221" s="21"/>
      <c r="V221" s="21"/>
      <c r="W221" s="21"/>
      <c r="X221" s="26">
        <f>SUM(O221:W221)</f>
        <v>0</v>
      </c>
      <c r="Y221" s="143">
        <v>10000</v>
      </c>
      <c r="Z221" s="151">
        <f>Y221*X221</f>
        <v>0</v>
      </c>
      <c r="AC221" s="75" t="str">
        <f>IF(OR(G221="",Z221&gt;0),IF($B$1="form codes:",C221,#REF!&amp;IF(E221="*"," US","")),"")</f>
        <v/>
      </c>
    </row>
    <row r="222" spans="2:29" ht="14.25" customHeight="1" x14ac:dyDescent="0.15">
      <c r="B222" s="40" t="str">
        <f>F222&amp;I222</f>
        <v>CTB5002G096</v>
      </c>
      <c r="C222" s="73" t="s">
        <v>150</v>
      </c>
      <c r="F222" s="29" t="s">
        <v>435</v>
      </c>
      <c r="G222" s="24" t="str">
        <f>PROPER(K222)</f>
        <v>Crailtap Crailagram Black Deck</v>
      </c>
      <c r="H222" s="25"/>
      <c r="I222" s="24" t="s">
        <v>154</v>
      </c>
      <c r="J222" s="24" t="str">
        <f>LEFT(L222,SEARCH(" ",L222)-1)&amp;IF(ISERROR(VLOOKUP(I222,shapes,3,0)),""," "&amp;VLOOKUP(I222,shapes,3,0))</f>
        <v>8.5"</v>
      </c>
      <c r="K222" s="23" t="str">
        <f>VLOOKUP($B222,'sku master'!B:H,5,0)</f>
        <v>CRAILTAP CRAILAGRAM BLACK DECK</v>
      </c>
      <c r="L222" s="24" t="str">
        <f>VLOOKUP($B222,'sku master'!B:H,7,0)</f>
        <v>8.5" X 31.875"</v>
      </c>
      <c r="M222" s="24" t="str">
        <f t="array" ref="M222">INDEX('sku master'!$C$1:$C$705,MATCH($F222,'sku master'!$E$1:$E$705,0))</f>
        <v>CRAILTAP</v>
      </c>
      <c r="N222" s="24" t="str">
        <f>VLOOKUP(VLOOKUP($B222,'sku master'!B:D,3,0),merch,2,0)</f>
        <v>DECKS</v>
      </c>
      <c r="O222" s="56"/>
      <c r="P222" s="25"/>
      <c r="Q222" s="25"/>
      <c r="R222" s="25"/>
      <c r="S222" s="25"/>
      <c r="T222" s="25"/>
      <c r="U222" s="25"/>
      <c r="V222" s="25"/>
      <c r="W222" s="25"/>
      <c r="X222" s="26">
        <f>SUM(O222:W222)</f>
        <v>0</v>
      </c>
      <c r="Y222" s="143">
        <v>10000</v>
      </c>
      <c r="Z222" s="151">
        <f>Y222*X222</f>
        <v>0</v>
      </c>
      <c r="AC222" s="75" t="str">
        <f>IF(OR(G222="",Z222&gt;0),IF($B$1="form codes:",C222,#REF!&amp;IF(E222="*"," US","")),"")</f>
        <v/>
      </c>
    </row>
    <row r="223" spans="2:29" ht="14.25" customHeight="1" x14ac:dyDescent="0.15">
      <c r="B223" s="40" t="str">
        <f>F223&amp;I223</f>
        <v>CTB5003G055</v>
      </c>
      <c r="C223" s="73" t="s">
        <v>150</v>
      </c>
      <c r="F223" s="29" t="s">
        <v>436</v>
      </c>
      <c r="G223" s="24" t="str">
        <f>PROPER(K223)</f>
        <v>Crailtap Crailagram Army Deck</v>
      </c>
      <c r="H223" s="25"/>
      <c r="I223" s="24" t="s">
        <v>120</v>
      </c>
      <c r="J223" s="24" t="str">
        <f>LEFT(L223,SEARCH(" ",L223)-1)&amp;IF(ISERROR(VLOOKUP(I223,shapes,3,0)),""," "&amp;VLOOKUP(I223,shapes,3,0))</f>
        <v>9" Love Seat</v>
      </c>
      <c r="K223" s="23" t="str">
        <f>VLOOKUP($B223,'sku master'!B:H,5,0)</f>
        <v>CRAILTAP CRAILAGRAM ARMY DECK</v>
      </c>
      <c r="L223" s="24" t="str">
        <f>VLOOKUP($B223,'sku master'!B:H,7,0)</f>
        <v>9" X 32"-LOVE SEAT</v>
      </c>
      <c r="M223" s="24" t="str">
        <f t="array" ref="M223">INDEX('sku master'!$C$1:$C$705,MATCH($F223,'sku master'!$E$1:$E$705,0))</f>
        <v>CRAILTAP</v>
      </c>
      <c r="N223" s="24" t="str">
        <f>VLOOKUP(VLOOKUP($B223,'sku master'!B:D,3,0),merch,2,0)</f>
        <v>DECKS</v>
      </c>
      <c r="O223" s="56"/>
      <c r="P223" s="25"/>
      <c r="Q223" s="25"/>
      <c r="R223" s="25"/>
      <c r="S223" s="25"/>
      <c r="T223" s="25"/>
      <c r="U223" s="25"/>
      <c r="V223" s="25"/>
      <c r="W223" s="25"/>
      <c r="X223" s="26">
        <f>SUM(O223:W223)</f>
        <v>0</v>
      </c>
      <c r="Y223" s="143">
        <v>10000</v>
      </c>
      <c r="Z223" s="151">
        <f>Y223*X223</f>
        <v>0</v>
      </c>
      <c r="AC223" s="75" t="str">
        <f>IF(OR(G223="",Z223&gt;0),IF($B$1="form codes:",C223,#REF!&amp;IF(E223="*"," US","")),"")</f>
        <v/>
      </c>
    </row>
    <row r="224" spans="2:29" ht="14.25" customHeight="1" x14ac:dyDescent="0.15">
      <c r="B224" s="40" t="str">
        <f>F224&amp;I224</f>
        <v>CTB5004G069</v>
      </c>
      <c r="C224" s="73" t="s">
        <v>150</v>
      </c>
      <c r="F224" s="29" t="s">
        <v>438</v>
      </c>
      <c r="G224" s="24" t="str">
        <f>PROPER(K224)</f>
        <v>Crailtap Crailagram Army Deck</v>
      </c>
      <c r="H224" s="25"/>
      <c r="I224" s="24" t="s">
        <v>151</v>
      </c>
      <c r="J224" s="24" t="str">
        <f>LEFT(L224,SEARCH(" ",L224)-1)&amp;IF(ISERROR(VLOOKUP(I224,shapes,3,0)),""," "&amp;VLOOKUP(I224,shapes,3,0))</f>
        <v>8.25"</v>
      </c>
      <c r="K224" s="23" t="str">
        <f>VLOOKUP($B224,'sku master'!B:H,5,0)</f>
        <v>CRAILTAP CRAILAGRAM ARMY DECK</v>
      </c>
      <c r="L224" s="24" t="str">
        <f>VLOOKUP($B224,'sku master'!B:H,7,0)</f>
        <v>8.25" X 31.875"</v>
      </c>
      <c r="M224" s="24" t="str">
        <f t="array" ref="M224">INDEX('sku master'!$C$1:$C$705,MATCH($F224,'sku master'!$E$1:$E$705,0))</f>
        <v>CRAILTAP</v>
      </c>
      <c r="N224" s="24" t="str">
        <f>VLOOKUP(VLOOKUP($B224,'sku master'!B:D,3,0),merch,2,0)</f>
        <v>DECKS</v>
      </c>
      <c r="O224" s="56"/>
      <c r="P224" s="25"/>
      <c r="Q224" s="25"/>
      <c r="R224" s="25"/>
      <c r="S224" s="25"/>
      <c r="T224" s="25"/>
      <c r="U224" s="25"/>
      <c r="V224" s="25"/>
      <c r="W224" s="25"/>
      <c r="X224" s="26">
        <f>SUM(O224:W224)</f>
        <v>0</v>
      </c>
      <c r="Y224" s="143">
        <v>10000</v>
      </c>
      <c r="Z224" s="151">
        <f>Y224*X224</f>
        <v>0</v>
      </c>
      <c r="AC224" s="75" t="str">
        <f>IF(OR(G224="",Z224&gt;0),IF($B$1="form codes:",C224,#REF!&amp;IF(E224="*"," US","")),"")</f>
        <v/>
      </c>
    </row>
    <row r="225" spans="2:29" ht="14.25" customHeight="1" x14ac:dyDescent="0.15">
      <c r="B225" s="40" t="str">
        <f>F225&amp;I225</f>
        <v/>
      </c>
      <c r="C225" s="72"/>
      <c r="D225" s="73" t="s">
        <v>150</v>
      </c>
      <c r="E225" s="1"/>
      <c r="AC225" s="75" t="str">
        <f t="shared" si="299"/>
        <v>X</v>
      </c>
    </row>
    <row r="226" spans="2:29" ht="14.25" customHeight="1" x14ac:dyDescent="0.15">
      <c r="B226" s="40" t="s">
        <v>67</v>
      </c>
      <c r="C226" s="72"/>
      <c r="D226" s="73" t="s">
        <v>150</v>
      </c>
      <c r="E226" s="61" t="s">
        <v>86</v>
      </c>
      <c r="F226" s="8" t="str">
        <f>B226</f>
        <v>Craitap Printables</v>
      </c>
      <c r="G226" s="8"/>
      <c r="H226" s="9"/>
      <c r="I226" s="8"/>
      <c r="J226" s="8"/>
      <c r="K226" s="8"/>
      <c r="L226" s="8"/>
      <c r="M226" s="8"/>
      <c r="N226" s="8"/>
      <c r="O226" s="10" t="s">
        <v>50</v>
      </c>
      <c r="P226" s="9" t="s">
        <v>51</v>
      </c>
      <c r="Q226" s="9" t="s">
        <v>52</v>
      </c>
      <c r="R226" s="9" t="s">
        <v>53</v>
      </c>
      <c r="S226" s="9" t="s">
        <v>106</v>
      </c>
      <c r="T226" s="9"/>
      <c r="U226" s="9"/>
      <c r="V226" s="9"/>
      <c r="W226" s="9"/>
      <c r="X226" s="12"/>
      <c r="Y226" s="135"/>
      <c r="Z226" s="150"/>
      <c r="AC226" s="75" t="str">
        <f t="shared" si="299"/>
        <v>X</v>
      </c>
    </row>
    <row r="227" spans="2:29" ht="14.25" customHeight="1" x14ac:dyDescent="0.15">
      <c r="B227" s="40" t="str">
        <f t="shared" ref="B227:B230" si="300">F227&amp;I227</f>
        <v>CTTS325100001</v>
      </c>
      <c r="C227" s="72"/>
      <c r="D227" s="73" t="s">
        <v>150</v>
      </c>
      <c r="E227" s="39" t="s">
        <v>86</v>
      </c>
      <c r="F227" s="24" t="s">
        <v>439</v>
      </c>
      <c r="G227" s="24" t="str">
        <f t="shared" ref="G227:G229" si="301">PROPER(K227)</f>
        <v>Crailtap Crailagram Tee</v>
      </c>
      <c r="H227" s="25"/>
      <c r="I227" s="28" t="s">
        <v>54</v>
      </c>
      <c r="J227" s="24" t="s">
        <v>34</v>
      </c>
      <c r="K227" s="23" t="str">
        <f>VLOOKUP($B227,'sku master'!B:H,5,0)</f>
        <v>CRAILTAP CRAILAGRAM TEE</v>
      </c>
      <c r="L227" s="24" t="str">
        <f>VLOOKUP($B227,'sku master'!B:H,7,0)</f>
        <v>BLACK</v>
      </c>
      <c r="M227" s="24" t="str">
        <f t="array" ref="M227">INDEX('sku master'!$C$1:$C$705,MATCH($F227,'sku master'!$E$1:$E$705,0))</f>
        <v>CRAILTAP</v>
      </c>
      <c r="N227" s="24" t="str">
        <f>VLOOKUP(VLOOKUP($B227,'sku master'!B:D,3,0),merch,2,0)</f>
        <v>SOFTGOODS</v>
      </c>
      <c r="O227" s="56"/>
      <c r="P227" s="57"/>
      <c r="Q227" s="57"/>
      <c r="R227" s="57"/>
      <c r="S227" s="57"/>
      <c r="T227" s="25"/>
      <c r="U227" s="25"/>
      <c r="V227" s="25"/>
      <c r="W227" s="25"/>
      <c r="X227" s="26">
        <f>SUM(O227:W227)</f>
        <v>0</v>
      </c>
      <c r="Y227" s="142">
        <v>6000</v>
      </c>
      <c r="Z227" s="151">
        <f>Y227*X227</f>
        <v>0</v>
      </c>
      <c r="AC227" s="75" t="str">
        <f t="shared" si="299"/>
        <v/>
      </c>
    </row>
    <row r="228" spans="2:29" ht="14.25" customHeight="1" x14ac:dyDescent="0.15">
      <c r="B228" s="40" t="str">
        <f t="shared" si="300"/>
        <v>CTTS325100002</v>
      </c>
      <c r="C228" s="72"/>
      <c r="D228" s="73" t="s">
        <v>150</v>
      </c>
      <c r="E228" s="39" t="s">
        <v>86</v>
      </c>
      <c r="F228" s="24" t="s">
        <v>439</v>
      </c>
      <c r="G228" s="24" t="str">
        <f t="shared" si="301"/>
        <v>Crailtap Crailagram Tee</v>
      </c>
      <c r="H228" s="25"/>
      <c r="I228" s="28" t="s">
        <v>59</v>
      </c>
      <c r="J228" s="24" t="s">
        <v>35</v>
      </c>
      <c r="K228" s="23" t="str">
        <f>VLOOKUP($B228,'sku master'!B:H,5,0)</f>
        <v>CRAILTAP CRAILAGRAM TEE</v>
      </c>
      <c r="L228" s="24" t="str">
        <f>VLOOKUP($B228,'sku master'!B:H,7,0)</f>
        <v>WHITE</v>
      </c>
      <c r="M228" s="24" t="str">
        <f t="array" ref="M228">INDEX('sku master'!$C$1:$C$705,MATCH($F228,'sku master'!$E$1:$E$705,0))</f>
        <v>CRAILTAP</v>
      </c>
      <c r="N228" s="24" t="str">
        <f>VLOOKUP(VLOOKUP($B228,'sku master'!B:D,3,0),merch,2,0)</f>
        <v>SOFTGOODS</v>
      </c>
      <c r="O228" s="56"/>
      <c r="P228" s="57"/>
      <c r="Q228" s="57"/>
      <c r="R228" s="57"/>
      <c r="S228" s="57"/>
      <c r="T228" s="25"/>
      <c r="U228" s="25"/>
      <c r="V228" s="25"/>
      <c r="W228" s="25"/>
      <c r="X228" s="26">
        <f>SUM(O228:W228)</f>
        <v>0</v>
      </c>
      <c r="Y228" s="142">
        <v>6000</v>
      </c>
      <c r="Z228" s="151">
        <f>Y228*X228</f>
        <v>0</v>
      </c>
      <c r="AC228" s="75" t="str">
        <f t="shared" ref="AC228" si="302">IF(OR(G228="",Z228&gt;0),IF($B$1="form codes:",D228,C228&amp;IF(E228="*"," US","")),"")</f>
        <v/>
      </c>
    </row>
    <row r="229" spans="2:29" ht="14.25" customHeight="1" x14ac:dyDescent="0.15">
      <c r="B229" s="40" t="str">
        <f t="shared" si="300"/>
        <v>CTTS325100065</v>
      </c>
      <c r="C229" s="72"/>
      <c r="D229" s="73" t="s">
        <v>150</v>
      </c>
      <c r="E229" s="39" t="s">
        <v>86</v>
      </c>
      <c r="F229" s="24" t="s">
        <v>439</v>
      </c>
      <c r="G229" s="24" t="str">
        <f t="shared" si="301"/>
        <v>Crailtap Crailagram Tee</v>
      </c>
      <c r="H229" s="25"/>
      <c r="I229" s="28" t="s">
        <v>431</v>
      </c>
      <c r="J229" s="24" t="s">
        <v>465</v>
      </c>
      <c r="K229" s="23" t="str">
        <f>VLOOKUP($B229,'sku master'!B:H,5,0)</f>
        <v>CRAILTAP CRAILAGRAM TEE</v>
      </c>
      <c r="L229" s="24" t="str">
        <f>VLOOKUP($B229,'sku master'!B:H,7,0)</f>
        <v>ARMY GREEN</v>
      </c>
      <c r="M229" s="24" t="str">
        <f t="array" ref="M229">INDEX('sku master'!$C$1:$C$705,MATCH($F229,'sku master'!$E$1:$E$705,0))</f>
        <v>CRAILTAP</v>
      </c>
      <c r="N229" s="24" t="str">
        <f>VLOOKUP(VLOOKUP($B229,'sku master'!B:D,3,0),merch,2,0)</f>
        <v>SOFTGOODS</v>
      </c>
      <c r="O229" s="56"/>
      <c r="P229" s="57"/>
      <c r="Q229" s="57"/>
      <c r="R229" s="57"/>
      <c r="S229" s="57"/>
      <c r="T229" s="25"/>
      <c r="U229" s="25"/>
      <c r="V229" s="25"/>
      <c r="W229" s="25"/>
      <c r="X229" s="26">
        <f>SUM(O229:W229)</f>
        <v>0</v>
      </c>
      <c r="Y229" s="142">
        <v>6000</v>
      </c>
      <c r="Z229" s="151">
        <f>Y229*X229</f>
        <v>0</v>
      </c>
      <c r="AC229" s="75" t="str">
        <f t="shared" si="299"/>
        <v/>
      </c>
    </row>
    <row r="230" spans="2:29" ht="14.25" customHeight="1" x14ac:dyDescent="0.15">
      <c r="B230" s="40" t="str">
        <f t="shared" si="300"/>
        <v/>
      </c>
      <c r="C230" s="72"/>
      <c r="D230" s="73" t="s">
        <v>150</v>
      </c>
      <c r="AC230" s="75" t="str">
        <f t="shared" si="299"/>
        <v>X</v>
      </c>
    </row>
    <row r="231" spans="2:29" ht="14.25" customHeight="1" x14ac:dyDescent="0.15">
      <c r="B231" s="40" t="s">
        <v>110</v>
      </c>
      <c r="C231" s="72"/>
      <c r="D231" s="73" t="s">
        <v>150</v>
      </c>
      <c r="F231" s="8" t="str">
        <f>B231</f>
        <v>Crailtap Oddities</v>
      </c>
      <c r="G231" s="8"/>
      <c r="H231" s="9"/>
      <c r="I231" s="8"/>
      <c r="J231" s="8"/>
      <c r="K231" s="8"/>
      <c r="L231" s="8"/>
      <c r="M231" s="8"/>
      <c r="N231" s="8"/>
      <c r="O231" s="10" t="s">
        <v>48</v>
      </c>
      <c r="P231" s="9"/>
      <c r="Q231" s="9"/>
      <c r="R231" s="9"/>
      <c r="S231" s="9"/>
      <c r="T231" s="9"/>
      <c r="U231" s="9"/>
      <c r="V231" s="9"/>
      <c r="W231" s="9"/>
      <c r="X231" s="12"/>
      <c r="Y231" s="135"/>
      <c r="Z231" s="150"/>
      <c r="AC231" s="75" t="str">
        <f t="shared" si="299"/>
        <v>X</v>
      </c>
    </row>
    <row r="232" spans="2:29" ht="14.25" customHeight="1" x14ac:dyDescent="0.15">
      <c r="B232" s="40" t="str">
        <f>F232&amp;I232</f>
        <v>CTA4310797</v>
      </c>
      <c r="C232" s="72"/>
      <c r="D232" s="73" t="s">
        <v>150</v>
      </c>
      <c r="E232" s="39" t="s">
        <v>86</v>
      </c>
      <c r="F232" s="24" t="s">
        <v>158</v>
      </c>
      <c r="G232" s="24" t="s">
        <v>163</v>
      </c>
      <c r="H232" s="25"/>
      <c r="I232" s="28" t="s">
        <v>160</v>
      </c>
      <c r="J232" s="24" t="s">
        <v>79</v>
      </c>
      <c r="K232" s="23" t="str">
        <f>VLOOKUP($B232,'sku master'!B:H,5,0)</f>
        <v>CRAILTAP CERAMIC TRAY</v>
      </c>
      <c r="L232" s="24" t="str">
        <f>VLOOKUP($B232,'sku master'!B:H,7,0)</f>
        <v>RAINBOW</v>
      </c>
      <c r="M232" s="24" t="str">
        <f t="array" ref="M232">INDEX('sku master'!$C$1:$C$705,MATCH($F232,'sku master'!$E$1:$E$705,0))</f>
        <v>CRAILTAP</v>
      </c>
      <c r="N232" s="24" t="str">
        <f>VLOOKUP(VLOOKUP($B232,'sku master'!B:D,3,0),merch,2,0)</f>
        <v>ACCESSORIES</v>
      </c>
      <c r="O232" s="56"/>
      <c r="P232" s="25"/>
      <c r="Q232" s="25"/>
      <c r="R232" s="25"/>
      <c r="S232" s="25"/>
      <c r="T232" s="25"/>
      <c r="U232" s="25"/>
      <c r="V232" s="25"/>
      <c r="W232" s="25"/>
      <c r="X232" s="26">
        <f>SUM(O232:W232)</f>
        <v>0</v>
      </c>
      <c r="Y232" s="142">
        <v>3600</v>
      </c>
      <c r="Z232" s="151">
        <f>Y232*X232</f>
        <v>0</v>
      </c>
      <c r="AC232" s="75" t="str">
        <f t="shared" si="299"/>
        <v/>
      </c>
    </row>
    <row r="233" spans="2:29" ht="14.25" customHeight="1" x14ac:dyDescent="0.15">
      <c r="B233" s="40" t="str">
        <f>F233&amp;I233</f>
        <v>CTA4005749</v>
      </c>
      <c r="C233" s="72"/>
      <c r="D233" s="73" t="s">
        <v>150</v>
      </c>
      <c r="E233" s="39" t="s">
        <v>86</v>
      </c>
      <c r="F233" s="24" t="s">
        <v>169</v>
      </c>
      <c r="G233" s="24" t="s">
        <v>143</v>
      </c>
      <c r="H233" s="25"/>
      <c r="I233" s="28" t="s">
        <v>60</v>
      </c>
      <c r="J233" s="24" t="s">
        <v>79</v>
      </c>
      <c r="K233" s="23" t="str">
        <f>VLOOKUP($B233,'sku master'!B:H,5,0)</f>
        <v>CRAILTAP RIP THE GRIP PENS</v>
      </c>
      <c r="L233" s="24" t="str">
        <f>VLOOKUP($B233,'sku master'!B:H,7,0)</f>
        <v>MULTI COLOR</v>
      </c>
      <c r="M233" s="24" t="str">
        <f t="array" ref="M233">INDEX('sku master'!$C$1:$C$705,MATCH($F233,'sku master'!$E$1:$E$705,0))</f>
        <v>CRAILTAP</v>
      </c>
      <c r="N233" s="24" t="str">
        <f>VLOOKUP(VLOOKUP($B233,'sku master'!B:D,3,0),merch,2,0)</f>
        <v>ACCESSORIES</v>
      </c>
      <c r="O233" s="56"/>
      <c r="P233" s="25"/>
      <c r="Q233" s="25"/>
      <c r="R233" s="25"/>
      <c r="S233" s="25"/>
      <c r="T233" s="25"/>
      <c r="U233" s="25"/>
      <c r="V233" s="25"/>
      <c r="W233" s="25"/>
      <c r="X233" s="26">
        <f>SUM(O233:W233)</f>
        <v>0</v>
      </c>
      <c r="Y233" s="142">
        <v>2600</v>
      </c>
      <c r="Z233" s="151">
        <f>Y233*X233</f>
        <v>0</v>
      </c>
      <c r="AC233" s="75" t="str">
        <f t="shared" si="299"/>
        <v/>
      </c>
    </row>
    <row r="235" spans="2:29" ht="14.25" customHeight="1" x14ac:dyDescent="0.15">
      <c r="F235" s="40"/>
      <c r="G235" s="40"/>
      <c r="H235" s="104"/>
      <c r="I235" s="40"/>
      <c r="J235" s="40"/>
      <c r="K235" s="40"/>
      <c r="L235" s="40"/>
      <c r="M235" s="40"/>
      <c r="N235" s="40"/>
    </row>
    <row r="236" spans="2:29" ht="14.25" customHeight="1" x14ac:dyDescent="0.15">
      <c r="F236" s="40"/>
      <c r="G236" s="40"/>
      <c r="H236" s="104"/>
      <c r="I236" s="40"/>
      <c r="J236" s="40"/>
      <c r="K236" s="40"/>
      <c r="L236" s="40"/>
      <c r="M236" s="40"/>
      <c r="N236" s="40"/>
    </row>
    <row r="237" spans="2:29" ht="14.25" customHeight="1" x14ac:dyDescent="0.15">
      <c r="F237" s="40"/>
      <c r="G237" s="40"/>
      <c r="H237" s="104"/>
      <c r="I237" s="40"/>
      <c r="J237" s="40"/>
      <c r="K237" s="40"/>
      <c r="L237" s="40"/>
      <c r="M237" s="40"/>
      <c r="N237" s="40"/>
    </row>
    <row r="238" spans="2:29" ht="14.25" customHeight="1" x14ac:dyDescent="0.15">
      <c r="F238" s="40"/>
      <c r="G238" s="40"/>
      <c r="H238" s="104"/>
      <c r="I238" s="40"/>
      <c r="J238" s="40"/>
      <c r="K238" s="40"/>
      <c r="L238" s="40"/>
      <c r="M238" s="40"/>
      <c r="N238" s="40"/>
    </row>
    <row r="239" spans="2:29" ht="14.25" customHeight="1" x14ac:dyDescent="0.15">
      <c r="F239" s="40"/>
      <c r="G239" s="40"/>
      <c r="H239" s="104"/>
      <c r="I239" s="40"/>
      <c r="J239" s="40"/>
      <c r="K239" s="40"/>
      <c r="L239" s="40"/>
      <c r="M239" s="40"/>
      <c r="N239" s="40"/>
    </row>
    <row r="240" spans="2:29" ht="14.25" customHeight="1" x14ac:dyDescent="0.15">
      <c r="B240" s="1"/>
      <c r="E240" s="1"/>
      <c r="F240" s="40"/>
      <c r="G240" s="40"/>
      <c r="H240" s="104"/>
      <c r="I240" s="40"/>
      <c r="J240" s="40"/>
      <c r="K240" s="40"/>
      <c r="L240" s="40"/>
      <c r="M240" s="40"/>
      <c r="N240" s="40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ht="14.25" customHeight="1" x14ac:dyDescent="0.15">
      <c r="B241" s="1"/>
      <c r="E241" s="1"/>
      <c r="F241" s="40"/>
      <c r="G241" s="40"/>
      <c r="H241" s="104"/>
      <c r="I241" s="40"/>
      <c r="J241" s="40"/>
      <c r="K241" s="40"/>
      <c r="L241" s="40"/>
      <c r="M241" s="40"/>
      <c r="N241" s="40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ht="14.25" customHeight="1" x14ac:dyDescent="0.15">
      <c r="B242" s="1"/>
      <c r="E242" s="1"/>
      <c r="F242" s="40"/>
      <c r="G242" s="40"/>
      <c r="H242" s="104"/>
      <c r="I242" s="40"/>
      <c r="J242" s="40"/>
      <c r="K242" s="40"/>
      <c r="L242" s="40"/>
      <c r="M242" s="40"/>
      <c r="N242" s="40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ht="14.25" customHeight="1" x14ac:dyDescent="0.15">
      <c r="B243" s="1"/>
      <c r="E243" s="1"/>
      <c r="F243" s="40"/>
      <c r="G243" s="40"/>
      <c r="H243" s="104"/>
      <c r="I243" s="40"/>
      <c r="J243" s="40"/>
      <c r="K243" s="40"/>
      <c r="L243" s="40"/>
      <c r="M243" s="40"/>
      <c r="N243" s="40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ht="14.25" customHeight="1" x14ac:dyDescent="0.15">
      <c r="B244" s="1"/>
      <c r="E244" s="1"/>
      <c r="F244" s="40"/>
      <c r="G244" s="40"/>
      <c r="H244" s="104"/>
      <c r="I244" s="40"/>
      <c r="J244" s="40"/>
      <c r="K244" s="40"/>
      <c r="L244" s="40"/>
      <c r="M244" s="40"/>
      <c r="N244" s="40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ht="14.25" customHeight="1" x14ac:dyDescent="0.15">
      <c r="B245" s="1"/>
      <c r="E245" s="1"/>
      <c r="F245" s="40"/>
      <c r="G245" s="40"/>
      <c r="H245" s="104"/>
      <c r="I245" s="40"/>
      <c r="J245" s="40"/>
      <c r="K245" s="40"/>
      <c r="L245" s="40"/>
      <c r="M245" s="40"/>
      <c r="N245" s="40"/>
      <c r="O245" s="1"/>
      <c r="P245" s="1"/>
      <c r="Q245" s="1"/>
      <c r="R245" s="1"/>
      <c r="S245" s="1"/>
      <c r="T245" s="1"/>
      <c r="U245" s="1"/>
      <c r="V245" s="1"/>
      <c r="W245" s="1"/>
      <c r="X245" s="1"/>
    </row>
  </sheetData>
  <sheetProtection selectLockedCells="1"/>
  <mergeCells count="8">
    <mergeCell ref="K217:W218"/>
    <mergeCell ref="X3:Z5"/>
    <mergeCell ref="G4:G5"/>
    <mergeCell ref="J2:Q2"/>
    <mergeCell ref="J3:Q3"/>
    <mergeCell ref="J4:Q4"/>
    <mergeCell ref="J5:Q5"/>
    <mergeCell ref="S3:V5"/>
  </mergeCells>
  <phoneticPr fontId="23" type="noConversion"/>
  <printOptions horizontalCentered="1"/>
  <pageMargins left="0.25" right="0.25" top="0.6" bottom="0.5" header="0.3" footer="0.3"/>
  <pageSetup scale="4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9"/>
  <sheetViews>
    <sheetView showGridLines="0" zoomScaleNormal="100" workbookViewId="0">
      <pane ySplit="1" topLeftCell="A2" activePane="bottomLeft" state="frozen"/>
      <selection activeCell="E2024" sqref="E2024:E2026"/>
      <selection pane="bottomLeft"/>
    </sheetView>
  </sheetViews>
  <sheetFormatPr defaultColWidth="9.21875" defaultRowHeight="12.5" x14ac:dyDescent="0.25"/>
  <cols>
    <col min="1" max="1" width="9.21875" style="86" customWidth="1"/>
    <col min="2" max="2" width="21.21875" style="86" bestFit="1" customWidth="1"/>
    <col min="3" max="4" width="19.44140625" style="86" bestFit="1" customWidth="1"/>
    <col min="5" max="5" width="17.77734375" style="86" bestFit="1" customWidth="1"/>
    <col min="6" max="6" width="51.44140625" style="86" customWidth="1"/>
    <col min="7" max="7" width="14" style="86" bestFit="1" customWidth="1"/>
    <col min="8" max="8" width="29.44140625" style="86" bestFit="1" customWidth="1"/>
    <col min="9" max="9" width="10.44140625" style="86" bestFit="1" customWidth="1"/>
    <col min="10" max="10" width="15.21875" style="98" bestFit="1" customWidth="1"/>
    <col min="11" max="11" width="14" style="98" bestFit="1" customWidth="1"/>
    <col min="12" max="12" width="19.44140625" style="86" bestFit="1" customWidth="1"/>
    <col min="13" max="16384" width="9.21875" style="1"/>
  </cols>
  <sheetData>
    <row r="1" spans="1:12" x14ac:dyDescent="0.25">
      <c r="A1" s="67" t="s">
        <v>66</v>
      </c>
      <c r="B1" s="67" t="s">
        <v>49</v>
      </c>
      <c r="C1" s="84" t="s">
        <v>0</v>
      </c>
      <c r="D1" s="84" t="s">
        <v>1</v>
      </c>
      <c r="E1" s="84" t="s">
        <v>2</v>
      </c>
      <c r="F1" s="84" t="s">
        <v>3</v>
      </c>
      <c r="G1" s="84" t="s">
        <v>4</v>
      </c>
      <c r="H1" s="84" t="s">
        <v>5</v>
      </c>
      <c r="I1" s="84" t="s">
        <v>6</v>
      </c>
      <c r="J1" s="95"/>
      <c r="K1" s="95" t="s">
        <v>168</v>
      </c>
      <c r="L1" s="84" t="s">
        <v>144</v>
      </c>
    </row>
    <row r="2" spans="1:12" x14ac:dyDescent="0.25">
      <c r="A2" s="68" t="str">
        <f>IF(ISERROR(VLOOKUP($B2,'WR52 D1'!$B:$B,1,0)),"","X")</f>
        <v>X</v>
      </c>
      <c r="B2" s="68" t="str">
        <f t="shared" ref="B2:B31" si="0">E2&amp;G2</f>
        <v>CA4201001</v>
      </c>
      <c r="C2" s="86" t="s">
        <v>7</v>
      </c>
      <c r="D2" s="86" t="s">
        <v>76</v>
      </c>
      <c r="E2" s="86" t="s">
        <v>379</v>
      </c>
      <c r="F2" s="86" t="s">
        <v>380</v>
      </c>
      <c r="G2" s="86" t="s">
        <v>54</v>
      </c>
      <c r="H2" s="86" t="s">
        <v>62</v>
      </c>
      <c r="I2" s="86" t="s">
        <v>222</v>
      </c>
      <c r="K2" s="98">
        <v>112.5</v>
      </c>
      <c r="L2" s="86" t="s">
        <v>216</v>
      </c>
    </row>
    <row r="3" spans="1:12" x14ac:dyDescent="0.25">
      <c r="A3" s="68" t="str">
        <f>IF(ISERROR(VLOOKUP($B3,'WR52 D1'!$B:$B,1,0)),"","X")</f>
        <v>X</v>
      </c>
      <c r="B3" s="68" t="str">
        <f t="shared" si="0"/>
        <v>CA4204001</v>
      </c>
      <c r="C3" s="86" t="s">
        <v>7</v>
      </c>
      <c r="D3" s="86" t="s">
        <v>77</v>
      </c>
      <c r="E3" s="86" t="s">
        <v>382</v>
      </c>
      <c r="F3" s="86" t="s">
        <v>383</v>
      </c>
      <c r="G3" s="86" t="s">
        <v>54</v>
      </c>
      <c r="H3" s="86" t="s">
        <v>62</v>
      </c>
      <c r="I3" s="86" t="s">
        <v>222</v>
      </c>
      <c r="K3" s="98">
        <v>112.5</v>
      </c>
      <c r="L3" s="86" t="s">
        <v>145</v>
      </c>
    </row>
    <row r="4" spans="1:12" x14ac:dyDescent="0.25">
      <c r="A4" s="68" t="str">
        <f>IF(ISERROR(VLOOKUP($B4,'WR52 D1'!$B:$B,1,0)),"","X")</f>
        <v>X</v>
      </c>
      <c r="B4" s="68" t="str">
        <f t="shared" si="0"/>
        <v>CA4410012</v>
      </c>
      <c r="C4" s="84" t="s">
        <v>7</v>
      </c>
      <c r="D4" s="84" t="s">
        <v>68</v>
      </c>
      <c r="E4" s="84" t="s">
        <v>228</v>
      </c>
      <c r="F4" s="84" t="s">
        <v>229</v>
      </c>
      <c r="G4" s="84" t="s">
        <v>225</v>
      </c>
      <c r="H4" s="84" t="s">
        <v>226</v>
      </c>
      <c r="I4" s="84" t="s">
        <v>125</v>
      </c>
      <c r="J4" s="96"/>
      <c r="K4" s="96">
        <v>42</v>
      </c>
      <c r="L4" s="84" t="s">
        <v>146</v>
      </c>
    </row>
    <row r="5" spans="1:12" x14ac:dyDescent="0.25">
      <c r="A5" s="68" t="str">
        <f>IF(ISERROR(VLOOKUP($B5,'WR52 D1'!$B:$B,1,0)),"","X")</f>
        <v>X</v>
      </c>
      <c r="B5" s="68" t="str">
        <f t="shared" si="0"/>
        <v>CA4701001</v>
      </c>
      <c r="C5" s="84" t="s">
        <v>7</v>
      </c>
      <c r="D5" s="84" t="s">
        <v>77</v>
      </c>
      <c r="E5" s="84" t="s">
        <v>230</v>
      </c>
      <c r="F5" s="84" t="s">
        <v>227</v>
      </c>
      <c r="G5" s="84" t="s">
        <v>54</v>
      </c>
      <c r="H5" s="84" t="s">
        <v>62</v>
      </c>
      <c r="I5" s="84" t="s">
        <v>223</v>
      </c>
      <c r="J5" s="95"/>
      <c r="K5" s="95">
        <v>21</v>
      </c>
      <c r="L5" s="84" t="s">
        <v>164</v>
      </c>
    </row>
    <row r="6" spans="1:12" x14ac:dyDescent="0.25">
      <c r="A6" s="68" t="str">
        <f>IF(ISERROR(VLOOKUP($B6,'WR52 D1'!$B:$B,1,0)),"","X")</f>
        <v>X</v>
      </c>
      <c r="B6" s="68" t="str">
        <f t="shared" si="0"/>
        <v>CA4831001</v>
      </c>
      <c r="C6" s="86" t="s">
        <v>7</v>
      </c>
      <c r="D6" s="86" t="s">
        <v>69</v>
      </c>
      <c r="E6" s="86" t="s">
        <v>287</v>
      </c>
      <c r="F6" s="86" t="s">
        <v>288</v>
      </c>
      <c r="G6" s="86" t="s">
        <v>54</v>
      </c>
      <c r="H6" s="86" t="s">
        <v>62</v>
      </c>
      <c r="I6" s="86" t="s">
        <v>262</v>
      </c>
      <c r="K6" s="98">
        <v>55</v>
      </c>
      <c r="L6" s="86" t="s">
        <v>146</v>
      </c>
    </row>
    <row r="7" spans="1:12" x14ac:dyDescent="0.25">
      <c r="A7" s="68" t="str">
        <f>IF(ISERROR(VLOOKUP($B7,'WR52 D1'!$B:$B,1,0)),"","X")</f>
        <v>X</v>
      </c>
      <c r="B7" s="68" t="str">
        <f t="shared" si="0"/>
        <v>CA4832001</v>
      </c>
      <c r="C7" s="86" t="s">
        <v>7</v>
      </c>
      <c r="D7" s="86" t="s">
        <v>69</v>
      </c>
      <c r="E7" s="86" t="s">
        <v>289</v>
      </c>
      <c r="F7" s="86" t="s">
        <v>290</v>
      </c>
      <c r="G7" s="86" t="s">
        <v>54</v>
      </c>
      <c r="H7" s="86" t="s">
        <v>62</v>
      </c>
      <c r="I7" s="86" t="s">
        <v>262</v>
      </c>
      <c r="K7" s="98">
        <v>22</v>
      </c>
      <c r="L7" s="86" t="s">
        <v>146</v>
      </c>
    </row>
    <row r="8" spans="1:12" x14ac:dyDescent="0.25">
      <c r="A8" s="68" t="str">
        <f>IF(ISERROR(VLOOKUP($B8,'WR52 D1'!$B:$B,1,0)),"","X")</f>
        <v>X</v>
      </c>
      <c r="B8" s="68" t="str">
        <f t="shared" si="0"/>
        <v>CA4833001</v>
      </c>
      <c r="C8" s="86" t="s">
        <v>7</v>
      </c>
      <c r="D8" s="86" t="s">
        <v>69</v>
      </c>
      <c r="E8" s="86" t="s">
        <v>291</v>
      </c>
      <c r="F8" s="86" t="s">
        <v>292</v>
      </c>
      <c r="G8" s="86" t="s">
        <v>54</v>
      </c>
      <c r="H8" s="86" t="s">
        <v>62</v>
      </c>
      <c r="I8" s="86" t="s">
        <v>262</v>
      </c>
      <c r="K8" s="98">
        <v>42</v>
      </c>
      <c r="L8" s="86" t="s">
        <v>146</v>
      </c>
    </row>
    <row r="9" spans="1:12" x14ac:dyDescent="0.25">
      <c r="A9" s="68" t="str">
        <f>IF(ISERROR(VLOOKUP($B9,'WR52 D1'!$B:$B,1,0)),"","X")</f>
        <v>X</v>
      </c>
      <c r="B9" s="68" t="str">
        <f t="shared" si="0"/>
        <v>CA4845012</v>
      </c>
      <c r="C9" s="86" t="s">
        <v>7</v>
      </c>
      <c r="D9" s="86" t="s">
        <v>68</v>
      </c>
      <c r="E9" s="86" t="s">
        <v>296</v>
      </c>
      <c r="F9" s="86" t="s">
        <v>297</v>
      </c>
      <c r="G9" s="86" t="s">
        <v>225</v>
      </c>
      <c r="H9" s="86" t="s">
        <v>226</v>
      </c>
      <c r="I9" s="86" t="s">
        <v>262</v>
      </c>
      <c r="K9" s="98">
        <v>4.5</v>
      </c>
      <c r="L9" s="86" t="s">
        <v>220</v>
      </c>
    </row>
    <row r="10" spans="1:12" x14ac:dyDescent="0.25">
      <c r="A10" s="68" t="str">
        <f>IF(ISERROR(VLOOKUP($B10,'WR52 D1'!$B:$B,1,0)),"","X")</f>
        <v>X</v>
      </c>
      <c r="B10" s="68" t="str">
        <f t="shared" si="0"/>
        <v>CA4846012</v>
      </c>
      <c r="C10" s="86" t="s">
        <v>7</v>
      </c>
      <c r="D10" s="86" t="s">
        <v>68</v>
      </c>
      <c r="E10" s="86" t="s">
        <v>298</v>
      </c>
      <c r="F10" s="86" t="s">
        <v>299</v>
      </c>
      <c r="G10" s="86" t="s">
        <v>225</v>
      </c>
      <c r="H10" s="86" t="s">
        <v>226</v>
      </c>
      <c r="I10" s="86" t="s">
        <v>262</v>
      </c>
      <c r="K10" s="98">
        <v>9.75</v>
      </c>
      <c r="L10" s="86" t="s">
        <v>220</v>
      </c>
    </row>
    <row r="11" spans="1:12" x14ac:dyDescent="0.25">
      <c r="A11" s="68" t="str">
        <f>IF(ISERROR(VLOOKUP($B11,'WR52 D1'!$B:$B,1,0)),"","X")</f>
        <v>X</v>
      </c>
      <c r="B11" s="68" t="str">
        <f t="shared" si="0"/>
        <v>CA9402050</v>
      </c>
      <c r="C11" s="86" t="s">
        <v>7</v>
      </c>
      <c r="D11" s="86" t="s">
        <v>76</v>
      </c>
      <c r="E11" s="86" t="s">
        <v>265</v>
      </c>
      <c r="F11" s="86" t="s">
        <v>266</v>
      </c>
      <c r="G11" s="86" t="s">
        <v>174</v>
      </c>
      <c r="H11" s="86" t="s">
        <v>185</v>
      </c>
      <c r="I11" s="86" t="s">
        <v>222</v>
      </c>
      <c r="J11" s="96"/>
      <c r="K11" s="96">
        <v>50</v>
      </c>
      <c r="L11" s="86" t="s">
        <v>216</v>
      </c>
    </row>
    <row r="12" spans="1:12" x14ac:dyDescent="0.25">
      <c r="A12" s="68" t="str">
        <f>IF(ISERROR(VLOOKUP($B12,'WR52 D1'!$B:$B,1,0)),"","X")</f>
        <v>X</v>
      </c>
      <c r="B12" s="68" t="str">
        <f t="shared" si="0"/>
        <v>CA9403050</v>
      </c>
      <c r="C12" s="86" t="s">
        <v>7</v>
      </c>
      <c r="D12" s="86" t="s">
        <v>76</v>
      </c>
      <c r="E12" s="86" t="s">
        <v>267</v>
      </c>
      <c r="F12" s="86" t="s">
        <v>279</v>
      </c>
      <c r="G12" s="86" t="s">
        <v>174</v>
      </c>
      <c r="H12" s="86" t="s">
        <v>185</v>
      </c>
      <c r="I12" s="86" t="s">
        <v>222</v>
      </c>
      <c r="J12" s="96"/>
      <c r="K12" s="96">
        <v>50</v>
      </c>
      <c r="L12" s="86" t="s">
        <v>216</v>
      </c>
    </row>
    <row r="13" spans="1:12" x14ac:dyDescent="0.25">
      <c r="A13" s="68" t="str">
        <f>IF(ISERROR(VLOOKUP($B13,'WR52 D1'!$B:$B,1,0)),"","X")</f>
        <v>X</v>
      </c>
      <c r="B13" s="68" t="str">
        <f t="shared" si="0"/>
        <v>CA9405050</v>
      </c>
      <c r="C13" s="86" t="s">
        <v>7</v>
      </c>
      <c r="D13" s="86" t="s">
        <v>76</v>
      </c>
      <c r="E13" s="86" t="s">
        <v>269</v>
      </c>
      <c r="F13" s="86" t="s">
        <v>270</v>
      </c>
      <c r="G13" s="86" t="s">
        <v>174</v>
      </c>
      <c r="H13" s="86" t="s">
        <v>185</v>
      </c>
      <c r="I13" s="86" t="s">
        <v>222</v>
      </c>
      <c r="J13" s="96"/>
      <c r="K13" s="96">
        <v>90</v>
      </c>
      <c r="L13" s="86" t="s">
        <v>216</v>
      </c>
    </row>
    <row r="14" spans="1:12" x14ac:dyDescent="0.25">
      <c r="A14" s="68" t="str">
        <f>IF(ISERROR(VLOOKUP($B14,'WR52 D1'!$B:$B,1,0)),"","X")</f>
        <v>X</v>
      </c>
      <c r="B14" s="68" t="str">
        <f t="shared" si="0"/>
        <v>CA9407050</v>
      </c>
      <c r="C14" s="86" t="s">
        <v>7</v>
      </c>
      <c r="D14" s="86" t="s">
        <v>76</v>
      </c>
      <c r="E14" s="86" t="s">
        <v>271</v>
      </c>
      <c r="F14" s="86" t="s">
        <v>272</v>
      </c>
      <c r="G14" s="86" t="s">
        <v>174</v>
      </c>
      <c r="H14" s="86" t="s">
        <v>185</v>
      </c>
      <c r="I14" s="86" t="s">
        <v>222</v>
      </c>
      <c r="J14" s="96"/>
      <c r="K14" s="96">
        <v>135</v>
      </c>
      <c r="L14" s="86" t="s">
        <v>216</v>
      </c>
    </row>
    <row r="15" spans="1:12" x14ac:dyDescent="0.25">
      <c r="A15" s="68" t="str">
        <f>IF(ISERROR(VLOOKUP($B15,'WR52 D1'!$B:$B,1,0)),"","X")</f>
        <v>X</v>
      </c>
      <c r="B15" s="68" t="str">
        <f t="shared" si="0"/>
        <v>CA9409001</v>
      </c>
      <c r="C15" s="86" t="s">
        <v>7</v>
      </c>
      <c r="D15" s="86" t="s">
        <v>68</v>
      </c>
      <c r="E15" s="86" t="s">
        <v>496</v>
      </c>
      <c r="F15" s="86" t="s">
        <v>497</v>
      </c>
      <c r="G15" s="86" t="s">
        <v>54</v>
      </c>
      <c r="H15" s="86" t="s">
        <v>62</v>
      </c>
      <c r="I15" s="86" t="s">
        <v>495</v>
      </c>
      <c r="K15" s="98">
        <v>5</v>
      </c>
      <c r="L15" s="86" t="s">
        <v>145</v>
      </c>
    </row>
    <row r="16" spans="1:12" x14ac:dyDescent="0.25">
      <c r="A16" s="68" t="str">
        <f>IF(ISERROR(VLOOKUP($B16,'WR52 D1'!$B:$B,1,0)),"","X")</f>
        <v>X</v>
      </c>
      <c r="B16" s="68" t="str">
        <f t="shared" si="0"/>
        <v>CA9409012</v>
      </c>
      <c r="C16" s="86" t="s">
        <v>7</v>
      </c>
      <c r="D16" s="86" t="s">
        <v>68</v>
      </c>
      <c r="E16" s="86" t="s">
        <v>496</v>
      </c>
      <c r="F16" s="86" t="s">
        <v>497</v>
      </c>
      <c r="G16" s="86" t="s">
        <v>225</v>
      </c>
      <c r="H16" s="86" t="s">
        <v>226</v>
      </c>
      <c r="I16" s="86" t="s">
        <v>495</v>
      </c>
      <c r="K16" s="98">
        <v>5</v>
      </c>
      <c r="L16" s="86" t="s">
        <v>145</v>
      </c>
    </row>
    <row r="17" spans="1:12" x14ac:dyDescent="0.25">
      <c r="A17" s="68" t="str">
        <f>IF(ISERROR(VLOOKUP($B17,'WR52 D1'!$B:$B,1,0)),"","X")</f>
        <v>X</v>
      </c>
      <c r="B17" s="68" t="str">
        <f t="shared" si="0"/>
        <v>CD4111024</v>
      </c>
      <c r="C17" s="84" t="s">
        <v>7</v>
      </c>
      <c r="D17" s="84" t="s">
        <v>72</v>
      </c>
      <c r="E17" s="84" t="s">
        <v>128</v>
      </c>
      <c r="F17" s="84" t="s">
        <v>74</v>
      </c>
      <c r="G17" s="84" t="s">
        <v>21</v>
      </c>
      <c r="H17" s="84" t="s">
        <v>22</v>
      </c>
      <c r="I17" s="84" t="s">
        <v>125</v>
      </c>
      <c r="J17" s="95"/>
      <c r="K17" s="95">
        <v>9</v>
      </c>
      <c r="L17" s="84" t="s">
        <v>146</v>
      </c>
    </row>
    <row r="18" spans="1:12" x14ac:dyDescent="0.25">
      <c r="A18" s="68" t="str">
        <f>IF(ISERROR(VLOOKUP($B18,'WR52 D1'!$B:$B,1,0)),"","X")</f>
        <v>X</v>
      </c>
      <c r="B18" s="68" t="str">
        <f t="shared" si="0"/>
        <v>CD4112024</v>
      </c>
      <c r="C18" s="84" t="s">
        <v>7</v>
      </c>
      <c r="D18" s="84" t="s">
        <v>72</v>
      </c>
      <c r="E18" s="84" t="s">
        <v>129</v>
      </c>
      <c r="F18" s="84" t="s">
        <v>73</v>
      </c>
      <c r="G18" s="84" t="s">
        <v>21</v>
      </c>
      <c r="H18" s="84" t="s">
        <v>22</v>
      </c>
      <c r="I18" s="84" t="s">
        <v>125</v>
      </c>
      <c r="J18" s="95"/>
      <c r="K18" s="95">
        <v>4</v>
      </c>
      <c r="L18" s="84" t="s">
        <v>146</v>
      </c>
    </row>
    <row r="19" spans="1:12" x14ac:dyDescent="0.25">
      <c r="A19" s="68" t="str">
        <f>IF(ISERROR(VLOOKUP($B19,'WR52 D1'!$B:$B,1,0)),"","X")</f>
        <v>X</v>
      </c>
      <c r="B19" s="68" t="str">
        <f t="shared" si="0"/>
        <v>CD4113024</v>
      </c>
      <c r="C19" s="84" t="s">
        <v>7</v>
      </c>
      <c r="D19" s="84" t="s">
        <v>72</v>
      </c>
      <c r="E19" s="84" t="s">
        <v>130</v>
      </c>
      <c r="F19" s="84" t="s">
        <v>148</v>
      </c>
      <c r="G19" s="84" t="s">
        <v>21</v>
      </c>
      <c r="H19" s="84" t="s">
        <v>22</v>
      </c>
      <c r="I19" s="84" t="s">
        <v>125</v>
      </c>
      <c r="J19" s="95"/>
      <c r="K19" s="95">
        <v>40</v>
      </c>
      <c r="L19" s="84" t="s">
        <v>146</v>
      </c>
    </row>
    <row r="20" spans="1:12" x14ac:dyDescent="0.25">
      <c r="A20" s="68" t="str">
        <f>IF(ISERROR(VLOOKUP($B20,'WR52 D1'!$B:$B,1,0)),"","X")</f>
        <v>X</v>
      </c>
      <c r="B20" s="68" t="str">
        <f t="shared" si="0"/>
        <v>CD4114024</v>
      </c>
      <c r="C20" s="84" t="s">
        <v>7</v>
      </c>
      <c r="D20" s="84" t="s">
        <v>72</v>
      </c>
      <c r="E20" s="84" t="s">
        <v>131</v>
      </c>
      <c r="F20" s="84" t="s">
        <v>75</v>
      </c>
      <c r="G20" s="84" t="s">
        <v>21</v>
      </c>
      <c r="H20" s="84" t="s">
        <v>22</v>
      </c>
      <c r="I20" s="84" t="s">
        <v>125</v>
      </c>
      <c r="J20" s="95"/>
      <c r="K20" s="95">
        <v>30</v>
      </c>
      <c r="L20" s="84" t="s">
        <v>146</v>
      </c>
    </row>
    <row r="21" spans="1:12" x14ac:dyDescent="0.25">
      <c r="A21" s="68" t="str">
        <f>IF(ISERROR(VLOOKUP($B21,'WR52 D1'!$B:$B,1,0)),"","X")</f>
        <v>X</v>
      </c>
      <c r="B21" s="68" t="str">
        <f t="shared" si="0"/>
        <v>CD5013749</v>
      </c>
      <c r="C21" s="86" t="s">
        <v>7</v>
      </c>
      <c r="D21" s="86" t="s">
        <v>72</v>
      </c>
      <c r="E21" s="86" t="s">
        <v>429</v>
      </c>
      <c r="F21" s="86" t="s">
        <v>430</v>
      </c>
      <c r="G21" s="86" t="s">
        <v>60</v>
      </c>
      <c r="H21" s="86" t="s">
        <v>70</v>
      </c>
      <c r="I21" s="86" t="s">
        <v>418</v>
      </c>
      <c r="K21" s="98">
        <v>4</v>
      </c>
      <c r="L21" s="86" t="s">
        <v>164</v>
      </c>
    </row>
    <row r="22" spans="1:12" x14ac:dyDescent="0.25">
      <c r="A22" s="68" t="str">
        <f>IF(ISERROR(VLOOKUP($B22,'WR52 D1'!$B:$B,1,0)),"","X")</f>
        <v>X</v>
      </c>
      <c r="B22" s="68" t="str">
        <f t="shared" si="0"/>
        <v>CH125114001</v>
      </c>
      <c r="C22" s="86" t="s">
        <v>7</v>
      </c>
      <c r="D22" s="86" t="s">
        <v>103</v>
      </c>
      <c r="E22" s="86" t="s">
        <v>327</v>
      </c>
      <c r="F22" s="86" t="s">
        <v>328</v>
      </c>
      <c r="G22" s="86" t="s">
        <v>54</v>
      </c>
      <c r="H22" s="86" t="s">
        <v>62</v>
      </c>
      <c r="I22" s="86" t="s">
        <v>307</v>
      </c>
      <c r="K22" s="98">
        <v>16</v>
      </c>
      <c r="L22" s="86" t="s">
        <v>164</v>
      </c>
    </row>
    <row r="23" spans="1:12" x14ac:dyDescent="0.25">
      <c r="A23" s="68" t="str">
        <f>IF(ISERROR(VLOOKUP($B23,'WR52 D1'!$B:$B,1,0)),"","X")</f>
        <v>X</v>
      </c>
      <c r="B23" s="68" t="str">
        <f t="shared" si="0"/>
        <v>CSW125110777</v>
      </c>
      <c r="C23" s="86" t="s">
        <v>7</v>
      </c>
      <c r="D23" s="86" t="s">
        <v>61</v>
      </c>
      <c r="E23" s="86" t="s">
        <v>389</v>
      </c>
      <c r="F23" s="86" t="s">
        <v>390</v>
      </c>
      <c r="G23" s="86" t="s">
        <v>387</v>
      </c>
      <c r="H23" s="86" t="s">
        <v>388</v>
      </c>
      <c r="I23" s="86" t="s">
        <v>307</v>
      </c>
      <c r="K23" s="98">
        <v>33.5</v>
      </c>
      <c r="L23" s="86" t="s">
        <v>220</v>
      </c>
    </row>
    <row r="24" spans="1:12" x14ac:dyDescent="0.25">
      <c r="A24" s="68" t="str">
        <f>IF(ISERROR(VLOOKUP($B24,'WR52 D1'!$B:$B,1,0)),"","X")</f>
        <v>X</v>
      </c>
      <c r="B24" s="68" t="str">
        <f t="shared" si="0"/>
        <v>CSW125202001</v>
      </c>
      <c r="C24" s="86" t="s">
        <v>7</v>
      </c>
      <c r="D24" s="86" t="s">
        <v>61</v>
      </c>
      <c r="E24" s="86" t="s">
        <v>391</v>
      </c>
      <c r="F24" s="86" t="s">
        <v>392</v>
      </c>
      <c r="G24" s="86" t="s">
        <v>54</v>
      </c>
      <c r="H24" s="86" t="s">
        <v>62</v>
      </c>
      <c r="I24" s="86" t="s">
        <v>307</v>
      </c>
      <c r="K24" s="98">
        <v>28.5</v>
      </c>
      <c r="L24" s="86" t="s">
        <v>220</v>
      </c>
    </row>
    <row r="25" spans="1:12" x14ac:dyDescent="0.25">
      <c r="A25" s="68" t="str">
        <f>IF(ISERROR(VLOOKUP($B25,'WR52 D1'!$B:$B,1,0)),"","X")</f>
        <v>X</v>
      </c>
      <c r="B25" s="68" t="str">
        <f t="shared" si="0"/>
        <v>CTA4005749</v>
      </c>
      <c r="C25" s="84" t="s">
        <v>23</v>
      </c>
      <c r="D25" s="84" t="s">
        <v>68</v>
      </c>
      <c r="E25" s="84" t="s">
        <v>169</v>
      </c>
      <c r="F25" s="84" t="s">
        <v>170</v>
      </c>
      <c r="G25" s="84" t="s">
        <v>60</v>
      </c>
      <c r="H25" s="84" t="s">
        <v>70</v>
      </c>
      <c r="I25" s="84" t="s">
        <v>125</v>
      </c>
      <c r="J25" s="95"/>
      <c r="K25" s="95">
        <v>6.5</v>
      </c>
      <c r="L25" s="84" t="s">
        <v>146</v>
      </c>
    </row>
    <row r="26" spans="1:12" x14ac:dyDescent="0.25">
      <c r="A26" s="68" t="str">
        <f>IF(ISERROR(VLOOKUP($B26,'WR52 D1'!$B:$B,1,0)),"","X")</f>
        <v>X</v>
      </c>
      <c r="B26" s="68" t="str">
        <f t="shared" si="0"/>
        <v>CTA4310797</v>
      </c>
      <c r="C26" s="84" t="s">
        <v>23</v>
      </c>
      <c r="D26" s="84" t="s">
        <v>68</v>
      </c>
      <c r="E26" s="84" t="s">
        <v>158</v>
      </c>
      <c r="F26" s="84" t="s">
        <v>159</v>
      </c>
      <c r="G26" s="84" t="s">
        <v>160</v>
      </c>
      <c r="H26" s="84" t="s">
        <v>161</v>
      </c>
      <c r="I26" s="84" t="s">
        <v>157</v>
      </c>
      <c r="J26" s="95"/>
      <c r="K26" s="95">
        <v>8.75</v>
      </c>
      <c r="L26" s="84" t="s">
        <v>145</v>
      </c>
    </row>
    <row r="27" spans="1:12" x14ac:dyDescent="0.25">
      <c r="A27" s="68" t="str">
        <f>IF(ISERROR(VLOOKUP($B27,'WR52 D1'!$B:$B,1,0)),"","X")</f>
        <v>X</v>
      </c>
      <c r="B27" s="68" t="str">
        <f t="shared" si="0"/>
        <v>CTB5001G041</v>
      </c>
      <c r="C27" s="86" t="s">
        <v>23</v>
      </c>
      <c r="D27" s="86" t="s">
        <v>8</v>
      </c>
      <c r="E27" s="86" t="s">
        <v>433</v>
      </c>
      <c r="F27" s="86" t="s">
        <v>434</v>
      </c>
      <c r="G27" s="86" t="s">
        <v>26</v>
      </c>
      <c r="H27" s="86" t="s">
        <v>377</v>
      </c>
      <c r="I27" s="86" t="s">
        <v>418</v>
      </c>
      <c r="K27" s="98">
        <v>34.5</v>
      </c>
      <c r="L27" s="86" t="s">
        <v>164</v>
      </c>
    </row>
    <row r="28" spans="1:12" x14ac:dyDescent="0.25">
      <c r="A28" s="68" t="str">
        <f>IF(ISERROR(VLOOKUP($B28,'WR52 D1'!$B:$B,1,0)),"","X")</f>
        <v>X</v>
      </c>
      <c r="B28" s="68" t="str">
        <f t="shared" si="0"/>
        <v>CTB5002G096</v>
      </c>
      <c r="C28" s="86" t="s">
        <v>23</v>
      </c>
      <c r="D28" s="86" t="s">
        <v>8</v>
      </c>
      <c r="E28" s="86" t="s">
        <v>435</v>
      </c>
      <c r="F28" s="86" t="s">
        <v>434</v>
      </c>
      <c r="G28" s="86" t="s">
        <v>154</v>
      </c>
      <c r="H28" s="86" t="s">
        <v>155</v>
      </c>
      <c r="I28" s="86" t="s">
        <v>418</v>
      </c>
      <c r="K28" s="98">
        <v>34.5</v>
      </c>
      <c r="L28" s="86" t="s">
        <v>164</v>
      </c>
    </row>
    <row r="29" spans="1:12" x14ac:dyDescent="0.25">
      <c r="A29" s="68" t="str">
        <f>IF(ISERROR(VLOOKUP($B29,'WR52 D1'!$B:$B,1,0)),"","X")</f>
        <v>X</v>
      </c>
      <c r="B29" s="68" t="str">
        <f t="shared" si="0"/>
        <v>CTB5003G055</v>
      </c>
      <c r="C29" s="86" t="s">
        <v>23</v>
      </c>
      <c r="D29" s="86" t="s">
        <v>8</v>
      </c>
      <c r="E29" s="86" t="s">
        <v>436</v>
      </c>
      <c r="F29" s="86" t="s">
        <v>437</v>
      </c>
      <c r="G29" s="86" t="s">
        <v>120</v>
      </c>
      <c r="H29" s="86" t="s">
        <v>376</v>
      </c>
      <c r="I29" s="86" t="s">
        <v>418</v>
      </c>
      <c r="K29" s="98">
        <v>34.5</v>
      </c>
      <c r="L29" s="86" t="s">
        <v>164</v>
      </c>
    </row>
    <row r="30" spans="1:12" x14ac:dyDescent="0.25">
      <c r="A30" s="68" t="str">
        <f>IF(ISERROR(VLOOKUP($B30,'WR52 D1'!$B:$B,1,0)),"","X")</f>
        <v>X</v>
      </c>
      <c r="B30" s="68" t="str">
        <f t="shared" si="0"/>
        <v>CTB5004G069</v>
      </c>
      <c r="C30" s="86" t="s">
        <v>23</v>
      </c>
      <c r="D30" s="86" t="s">
        <v>8</v>
      </c>
      <c r="E30" s="86" t="s">
        <v>438</v>
      </c>
      <c r="F30" s="86" t="s">
        <v>437</v>
      </c>
      <c r="G30" s="86" t="s">
        <v>151</v>
      </c>
      <c r="H30" s="86" t="s">
        <v>149</v>
      </c>
      <c r="I30" s="86" t="s">
        <v>418</v>
      </c>
      <c r="K30" s="98">
        <v>34.5</v>
      </c>
      <c r="L30" s="86" t="s">
        <v>164</v>
      </c>
    </row>
    <row r="31" spans="1:12" x14ac:dyDescent="0.25">
      <c r="A31" s="68" t="str">
        <f>IF(ISERROR(VLOOKUP($B31,'WR52 D1'!$B:$B,1,0)),"","X")</f>
        <v>X</v>
      </c>
      <c r="B31" s="68" t="str">
        <f t="shared" si="0"/>
        <v>CTS125114001</v>
      </c>
      <c r="C31" s="86" t="s">
        <v>7</v>
      </c>
      <c r="D31" s="86" t="s">
        <v>63</v>
      </c>
      <c r="E31" s="86" t="s">
        <v>394</v>
      </c>
      <c r="F31" s="86" t="s">
        <v>395</v>
      </c>
      <c r="G31" s="86" t="s">
        <v>54</v>
      </c>
      <c r="H31" s="86" t="s">
        <v>62</v>
      </c>
      <c r="I31" s="86" t="s">
        <v>307</v>
      </c>
      <c r="K31" s="98">
        <v>13.5</v>
      </c>
      <c r="L31" s="86" t="s">
        <v>220</v>
      </c>
    </row>
    <row r="32" spans="1:12" x14ac:dyDescent="0.25">
      <c r="A32" s="68" t="str">
        <f>IF(ISERROR(VLOOKUP($B32,'WR52 D1'!$B:$B,1,0)),"","X")</f>
        <v>X</v>
      </c>
      <c r="B32" s="68" t="str">
        <f t="shared" ref="B32:B61" si="1">E32&amp;G32</f>
        <v>CTS125114002</v>
      </c>
      <c r="C32" s="86" t="s">
        <v>7</v>
      </c>
      <c r="D32" s="86" t="s">
        <v>63</v>
      </c>
      <c r="E32" s="86" t="s">
        <v>394</v>
      </c>
      <c r="F32" s="86" t="s">
        <v>395</v>
      </c>
      <c r="G32" s="86" t="s">
        <v>59</v>
      </c>
      <c r="H32" s="86" t="s">
        <v>64</v>
      </c>
      <c r="I32" s="86" t="s">
        <v>307</v>
      </c>
      <c r="K32" s="98">
        <v>13.5</v>
      </c>
      <c r="L32" s="86" t="s">
        <v>220</v>
      </c>
    </row>
    <row r="33" spans="1:12" x14ac:dyDescent="0.25">
      <c r="A33" s="68" t="str">
        <f>IF(ISERROR(VLOOKUP($B33,'WR52 D1'!$B:$B,1,0)),"","X")</f>
        <v>X</v>
      </c>
      <c r="B33" s="68" t="str">
        <f t="shared" si="1"/>
        <v>CTS125114009</v>
      </c>
      <c r="C33" s="86" t="s">
        <v>7</v>
      </c>
      <c r="D33" s="86" t="s">
        <v>63</v>
      </c>
      <c r="E33" s="86" t="s">
        <v>394</v>
      </c>
      <c r="F33" s="86" t="s">
        <v>395</v>
      </c>
      <c r="G33" s="86" t="s">
        <v>329</v>
      </c>
      <c r="H33" s="86" t="s">
        <v>330</v>
      </c>
      <c r="I33" s="86" t="s">
        <v>307</v>
      </c>
      <c r="K33" s="98">
        <v>13.5</v>
      </c>
      <c r="L33" s="86" t="s">
        <v>220</v>
      </c>
    </row>
    <row r="34" spans="1:12" x14ac:dyDescent="0.25">
      <c r="A34" s="68" t="str">
        <f>IF(ISERROR(VLOOKUP($B34,'WR52 D1'!$B:$B,1,0)),"","X")</f>
        <v>X</v>
      </c>
      <c r="B34" s="68" t="str">
        <f t="shared" si="1"/>
        <v>CTS125210002</v>
      </c>
      <c r="C34" s="86" t="s">
        <v>7</v>
      </c>
      <c r="D34" s="86" t="s">
        <v>63</v>
      </c>
      <c r="E34" s="86" t="s">
        <v>411</v>
      </c>
      <c r="F34" s="86" t="s">
        <v>412</v>
      </c>
      <c r="G34" s="86" t="s">
        <v>59</v>
      </c>
      <c r="H34" s="86" t="s">
        <v>64</v>
      </c>
      <c r="I34" s="86" t="s">
        <v>307</v>
      </c>
      <c r="K34" s="98">
        <v>16.5</v>
      </c>
      <c r="L34" s="86" t="s">
        <v>220</v>
      </c>
    </row>
    <row r="35" spans="1:12" x14ac:dyDescent="0.25">
      <c r="A35" s="68" t="str">
        <f>IF(ISERROR(VLOOKUP($B35,'WR52 D1'!$B:$B,1,0)),"","X")</f>
        <v>X</v>
      </c>
      <c r="B35" s="68" t="str">
        <f t="shared" si="1"/>
        <v>CTTS325100001</v>
      </c>
      <c r="C35" s="86" t="s">
        <v>23</v>
      </c>
      <c r="D35" s="86" t="s">
        <v>63</v>
      </c>
      <c r="E35" s="86" t="s">
        <v>439</v>
      </c>
      <c r="F35" s="86" t="s">
        <v>440</v>
      </c>
      <c r="G35" s="86" t="s">
        <v>54</v>
      </c>
      <c r="H35" s="86" t="s">
        <v>62</v>
      </c>
      <c r="I35" s="86" t="s">
        <v>418</v>
      </c>
      <c r="K35" s="98">
        <v>14</v>
      </c>
      <c r="L35" s="86" t="s">
        <v>164</v>
      </c>
    </row>
    <row r="36" spans="1:12" x14ac:dyDescent="0.25">
      <c r="A36" s="68" t="str">
        <f>IF(ISERROR(VLOOKUP($B36,'WR52 D1'!$B:$B,1,0)),"","X")</f>
        <v>X</v>
      </c>
      <c r="B36" s="68" t="str">
        <f t="shared" si="1"/>
        <v>CTTS325100002</v>
      </c>
      <c r="C36" s="86" t="s">
        <v>23</v>
      </c>
      <c r="D36" s="86" t="s">
        <v>63</v>
      </c>
      <c r="E36" s="86" t="s">
        <v>439</v>
      </c>
      <c r="F36" s="86" t="s">
        <v>440</v>
      </c>
      <c r="G36" s="86" t="s">
        <v>59</v>
      </c>
      <c r="H36" s="86" t="s">
        <v>64</v>
      </c>
      <c r="I36" s="86" t="s">
        <v>418</v>
      </c>
      <c r="K36" s="98">
        <v>14</v>
      </c>
      <c r="L36" s="86" t="s">
        <v>164</v>
      </c>
    </row>
    <row r="37" spans="1:12" x14ac:dyDescent="0.25">
      <c r="A37" s="68" t="str">
        <f>IF(ISERROR(VLOOKUP($B37,'WR52 D1'!$B:$B,1,0)),"","X")</f>
        <v>X</v>
      </c>
      <c r="B37" s="68" t="str">
        <f t="shared" si="1"/>
        <v>CTTS325100065</v>
      </c>
      <c r="C37" s="86" t="s">
        <v>23</v>
      </c>
      <c r="D37" s="86" t="s">
        <v>63</v>
      </c>
      <c r="E37" s="86" t="s">
        <v>439</v>
      </c>
      <c r="F37" s="86" t="s">
        <v>440</v>
      </c>
      <c r="G37" s="86" t="s">
        <v>431</v>
      </c>
      <c r="H37" s="86" t="s">
        <v>432</v>
      </c>
      <c r="I37" s="86" t="s">
        <v>418</v>
      </c>
      <c r="K37" s="98">
        <v>14</v>
      </c>
      <c r="L37" s="86" t="s">
        <v>164</v>
      </c>
    </row>
    <row r="38" spans="1:12" x14ac:dyDescent="0.25">
      <c r="A38" s="68" t="str">
        <f>IF(ISERROR(VLOOKUP($B38,'WR52 D1'!$B:$B,1,0)),"","X")</f>
        <v>X</v>
      </c>
      <c r="B38" s="68" t="str">
        <f t="shared" si="1"/>
        <v>GA2002050</v>
      </c>
      <c r="C38" s="86" t="s">
        <v>24</v>
      </c>
      <c r="D38" s="86" t="s">
        <v>76</v>
      </c>
      <c r="E38" s="86" t="s">
        <v>243</v>
      </c>
      <c r="F38" s="86" t="s">
        <v>244</v>
      </c>
      <c r="G38" s="86" t="s">
        <v>174</v>
      </c>
      <c r="H38" s="86" t="s">
        <v>185</v>
      </c>
      <c r="I38" s="86" t="s">
        <v>211</v>
      </c>
      <c r="J38" s="96"/>
      <c r="K38" s="96">
        <v>50</v>
      </c>
      <c r="L38" s="86" t="s">
        <v>217</v>
      </c>
    </row>
    <row r="39" spans="1:12" x14ac:dyDescent="0.25">
      <c r="A39" s="68" t="str">
        <f>IF(ISERROR(VLOOKUP($B39,'WR52 D1'!$B:$B,1,0)),"","X")</f>
        <v>X</v>
      </c>
      <c r="B39" s="68" t="str">
        <f t="shared" si="1"/>
        <v>GA2003050</v>
      </c>
      <c r="C39" s="86" t="s">
        <v>24</v>
      </c>
      <c r="D39" s="86" t="s">
        <v>76</v>
      </c>
      <c r="E39" s="86" t="s">
        <v>245</v>
      </c>
      <c r="F39" s="86" t="s">
        <v>246</v>
      </c>
      <c r="G39" s="86" t="s">
        <v>174</v>
      </c>
      <c r="H39" s="86" t="s">
        <v>185</v>
      </c>
      <c r="I39" s="86" t="s">
        <v>211</v>
      </c>
      <c r="J39" s="96"/>
      <c r="K39" s="96">
        <v>50</v>
      </c>
      <c r="L39" s="86" t="s">
        <v>217</v>
      </c>
    </row>
    <row r="40" spans="1:12" x14ac:dyDescent="0.25">
      <c r="A40" s="68" t="str">
        <f>IF(ISERROR(VLOOKUP($B40,'WR52 D1'!$B:$B,1,0)),"","X")</f>
        <v>X</v>
      </c>
      <c r="B40" s="68" t="str">
        <f t="shared" si="1"/>
        <v>GA2004050</v>
      </c>
      <c r="C40" s="84" t="s">
        <v>24</v>
      </c>
      <c r="D40" s="84" t="s">
        <v>68</v>
      </c>
      <c r="E40" s="84" t="s">
        <v>177</v>
      </c>
      <c r="F40" s="84" t="s">
        <v>219</v>
      </c>
      <c r="G40" s="84" t="s">
        <v>174</v>
      </c>
      <c r="H40" s="84" t="s">
        <v>185</v>
      </c>
      <c r="I40" s="84" t="s">
        <v>211</v>
      </c>
      <c r="J40" s="95"/>
      <c r="K40" s="95">
        <v>4</v>
      </c>
      <c r="L40" s="84" t="s">
        <v>217</v>
      </c>
    </row>
    <row r="41" spans="1:12" x14ac:dyDescent="0.25">
      <c r="A41" s="68" t="str">
        <f>IF(ISERROR(VLOOKUP($B41,'WR52 D1'!$B:$B,1,0)),"","X")</f>
        <v>X</v>
      </c>
      <c r="B41" s="68" t="str">
        <f t="shared" si="1"/>
        <v>GA2006050</v>
      </c>
      <c r="C41" s="86" t="s">
        <v>24</v>
      </c>
      <c r="D41" s="86" t="s">
        <v>76</v>
      </c>
      <c r="E41" s="86" t="s">
        <v>173</v>
      </c>
      <c r="F41" s="86" t="s">
        <v>215</v>
      </c>
      <c r="G41" s="86" t="s">
        <v>174</v>
      </c>
      <c r="H41" s="86" t="s">
        <v>185</v>
      </c>
      <c r="I41" s="86" t="s">
        <v>211</v>
      </c>
      <c r="J41" s="96"/>
      <c r="K41" s="96">
        <v>65</v>
      </c>
      <c r="L41" s="86" t="s">
        <v>217</v>
      </c>
    </row>
    <row r="42" spans="1:12" x14ac:dyDescent="0.25">
      <c r="A42" s="68" t="str">
        <f>IF(ISERROR(VLOOKUP($B42,'WR52 D1'!$B:$B,1,0)),"","X")</f>
        <v>X</v>
      </c>
      <c r="B42" s="68" t="str">
        <f t="shared" si="1"/>
        <v>GA2008050</v>
      </c>
      <c r="C42" s="86" t="s">
        <v>24</v>
      </c>
      <c r="D42" s="86" t="s">
        <v>76</v>
      </c>
      <c r="E42" s="86" t="s">
        <v>176</v>
      </c>
      <c r="F42" s="86" t="s">
        <v>213</v>
      </c>
      <c r="G42" s="86" t="s">
        <v>174</v>
      </c>
      <c r="H42" s="86" t="s">
        <v>185</v>
      </c>
      <c r="I42" s="86" t="s">
        <v>211</v>
      </c>
      <c r="J42" s="96"/>
      <c r="K42" s="96">
        <v>80</v>
      </c>
      <c r="L42" s="86" t="s">
        <v>217</v>
      </c>
    </row>
    <row r="43" spans="1:12" x14ac:dyDescent="0.25">
      <c r="A43" s="68" t="str">
        <f>IF(ISERROR(VLOOKUP($B43,'WR52 D1'!$B:$B,1,0)),"","X")</f>
        <v>X</v>
      </c>
      <c r="B43" s="68" t="str">
        <f t="shared" si="1"/>
        <v>GA4710001</v>
      </c>
      <c r="C43" s="84" t="s">
        <v>24</v>
      </c>
      <c r="D43" s="84" t="s">
        <v>69</v>
      </c>
      <c r="E43" s="84" t="s">
        <v>231</v>
      </c>
      <c r="F43" s="84" t="s">
        <v>232</v>
      </c>
      <c r="G43" s="84" t="s">
        <v>54</v>
      </c>
      <c r="H43" s="84" t="s">
        <v>62</v>
      </c>
      <c r="I43" s="84" t="s">
        <v>223</v>
      </c>
      <c r="J43" s="95"/>
      <c r="K43" s="95">
        <v>8.75</v>
      </c>
      <c r="L43" s="84" t="s">
        <v>164</v>
      </c>
    </row>
    <row r="44" spans="1:12" x14ac:dyDescent="0.25">
      <c r="A44" s="68" t="str">
        <f>IF(ISERROR(VLOOKUP($B44,'WR52 D1'!$B:$B,1,0)),"","X")</f>
        <v>X</v>
      </c>
      <c r="B44" s="68" t="str">
        <f t="shared" si="1"/>
        <v>GA4815002</v>
      </c>
      <c r="C44" s="86" t="s">
        <v>24</v>
      </c>
      <c r="D44" s="86" t="s">
        <v>68</v>
      </c>
      <c r="E44" s="86" t="s">
        <v>301</v>
      </c>
      <c r="F44" s="86" t="s">
        <v>302</v>
      </c>
      <c r="G44" s="86" t="s">
        <v>59</v>
      </c>
      <c r="H44" s="86" t="s">
        <v>64</v>
      </c>
      <c r="I44" s="86" t="s">
        <v>262</v>
      </c>
      <c r="K44" s="98">
        <v>7.5</v>
      </c>
      <c r="L44" s="86" t="s">
        <v>220</v>
      </c>
    </row>
    <row r="45" spans="1:12" x14ac:dyDescent="0.25">
      <c r="A45" s="68" t="str">
        <f>IF(ISERROR(VLOOKUP($B45,'WR52 D1'!$B:$B,1,0)),"","X")</f>
        <v>X</v>
      </c>
      <c r="B45" s="68" t="str">
        <f t="shared" si="1"/>
        <v>GA4993001</v>
      </c>
      <c r="C45" s="86" t="s">
        <v>24</v>
      </c>
      <c r="D45" s="86" t="s">
        <v>68</v>
      </c>
      <c r="E45" s="86" t="s">
        <v>372</v>
      </c>
      <c r="F45" s="86" t="s">
        <v>373</v>
      </c>
      <c r="G45" s="86" t="s">
        <v>54</v>
      </c>
      <c r="H45" s="86" t="s">
        <v>62</v>
      </c>
      <c r="I45" s="86" t="s">
        <v>307</v>
      </c>
      <c r="K45" s="98">
        <v>5.5</v>
      </c>
      <c r="L45" s="86" t="s">
        <v>164</v>
      </c>
    </row>
    <row r="46" spans="1:12" x14ac:dyDescent="0.25">
      <c r="A46" s="68" t="str">
        <f>IF(ISERROR(VLOOKUP($B46,'WR52 D1'!$B:$B,1,0)),"","X")</f>
        <v>X</v>
      </c>
      <c r="B46" s="68" t="str">
        <f t="shared" si="1"/>
        <v>GB4973G008</v>
      </c>
      <c r="C46" s="86" t="s">
        <v>24</v>
      </c>
      <c r="D46" s="86" t="s">
        <v>8</v>
      </c>
      <c r="E46" s="86" t="s">
        <v>508</v>
      </c>
      <c r="F46" s="86" t="s">
        <v>509</v>
      </c>
      <c r="G46" s="86" t="s">
        <v>310</v>
      </c>
      <c r="H46" s="86" t="s">
        <v>311</v>
      </c>
      <c r="I46" s="86" t="s">
        <v>307</v>
      </c>
      <c r="K46" s="98">
        <v>40</v>
      </c>
      <c r="L46" s="86" t="s">
        <v>145</v>
      </c>
    </row>
    <row r="47" spans="1:12" x14ac:dyDescent="0.25">
      <c r="A47" s="68" t="str">
        <f>IF(ISERROR(VLOOKUP($B47,'WR52 D1'!$B:$B,1,0)),"","X")</f>
        <v>X</v>
      </c>
      <c r="B47" s="68" t="str">
        <f t="shared" si="1"/>
        <v>GB4973G052</v>
      </c>
      <c r="C47" s="86" t="s">
        <v>24</v>
      </c>
      <c r="D47" s="86" t="s">
        <v>8</v>
      </c>
      <c r="E47" s="86" t="s">
        <v>508</v>
      </c>
      <c r="F47" s="86" t="s">
        <v>509</v>
      </c>
      <c r="G47" s="86" t="s">
        <v>112</v>
      </c>
      <c r="H47" s="86" t="s">
        <v>149</v>
      </c>
      <c r="I47" s="86" t="s">
        <v>307</v>
      </c>
      <c r="K47" s="98">
        <v>40</v>
      </c>
      <c r="L47" s="86" t="s">
        <v>145</v>
      </c>
    </row>
    <row r="48" spans="1:12" x14ac:dyDescent="0.25">
      <c r="A48" s="68" t="str">
        <f>IF(ISERROR(VLOOKUP($B48,'WR52 D1'!$B:$B,1,0)),"","X")</f>
        <v>X</v>
      </c>
      <c r="B48" s="68" t="str">
        <f t="shared" si="1"/>
        <v>GB5178G028</v>
      </c>
      <c r="C48" s="86" t="s">
        <v>24</v>
      </c>
      <c r="D48" s="86" t="s">
        <v>8</v>
      </c>
      <c r="E48" s="86" t="s">
        <v>499</v>
      </c>
      <c r="F48" s="86" t="s">
        <v>500</v>
      </c>
      <c r="G48" s="86" t="s">
        <v>471</v>
      </c>
      <c r="H48" s="86" t="s">
        <v>472</v>
      </c>
      <c r="I48" s="86" t="s">
        <v>467</v>
      </c>
      <c r="K48" s="98">
        <v>35.5</v>
      </c>
      <c r="L48" s="86" t="s">
        <v>164</v>
      </c>
    </row>
    <row r="49" spans="1:12" x14ac:dyDescent="0.25">
      <c r="A49" s="68" t="str">
        <f>IF(ISERROR(VLOOKUP($B49,'WR52 D1'!$B:$B,1,0)),"","X")</f>
        <v>X</v>
      </c>
      <c r="B49" s="68" t="str">
        <f t="shared" si="1"/>
        <v>GB5178G052</v>
      </c>
      <c r="C49" s="86" t="s">
        <v>24</v>
      </c>
      <c r="D49" s="86" t="s">
        <v>8</v>
      </c>
      <c r="E49" s="86" t="s">
        <v>499</v>
      </c>
      <c r="F49" s="86" t="s">
        <v>500</v>
      </c>
      <c r="G49" s="86" t="s">
        <v>112</v>
      </c>
      <c r="H49" s="86" t="s">
        <v>149</v>
      </c>
      <c r="I49" s="86" t="s">
        <v>467</v>
      </c>
      <c r="K49" s="98">
        <v>35.5</v>
      </c>
      <c r="L49" s="86" t="s">
        <v>164</v>
      </c>
    </row>
    <row r="50" spans="1:12" x14ac:dyDescent="0.25">
      <c r="A50" s="68" t="str">
        <f>IF(ISERROR(VLOOKUP($B50,'WR52 D1'!$B:$B,1,0)),"","X")</f>
        <v>X</v>
      </c>
      <c r="B50" s="68" t="str">
        <f t="shared" si="1"/>
        <v>GB5179G024</v>
      </c>
      <c r="C50" s="86" t="s">
        <v>24</v>
      </c>
      <c r="D50" s="86" t="s">
        <v>8</v>
      </c>
      <c r="E50" s="86" t="s">
        <v>501</v>
      </c>
      <c r="F50" s="86" t="s">
        <v>502</v>
      </c>
      <c r="G50" s="86" t="s">
        <v>469</v>
      </c>
      <c r="H50" s="86" t="s">
        <v>470</v>
      </c>
      <c r="I50" s="86" t="s">
        <v>467</v>
      </c>
      <c r="K50" s="98">
        <v>35.5</v>
      </c>
      <c r="L50" s="86" t="s">
        <v>164</v>
      </c>
    </row>
    <row r="51" spans="1:12" x14ac:dyDescent="0.25">
      <c r="A51" s="68" t="str">
        <f>IF(ISERROR(VLOOKUP($B51,'WR52 D1'!$B:$B,1,0)),"","X")</f>
        <v>X</v>
      </c>
      <c r="B51" s="68" t="str">
        <f t="shared" si="1"/>
        <v>GB5179G096</v>
      </c>
      <c r="C51" s="86" t="s">
        <v>24</v>
      </c>
      <c r="D51" s="86" t="s">
        <v>8</v>
      </c>
      <c r="E51" s="86" t="s">
        <v>501</v>
      </c>
      <c r="F51" s="86" t="s">
        <v>502</v>
      </c>
      <c r="G51" s="86" t="s">
        <v>154</v>
      </c>
      <c r="H51" s="86" t="s">
        <v>155</v>
      </c>
      <c r="I51" s="86" t="s">
        <v>467</v>
      </c>
      <c r="K51" s="98">
        <v>35.5</v>
      </c>
      <c r="L51" s="86" t="s">
        <v>164</v>
      </c>
    </row>
    <row r="52" spans="1:12" x14ac:dyDescent="0.25">
      <c r="A52" s="68" t="str">
        <f>IF(ISERROR(VLOOKUP($B52,'WR52 D1'!$B:$B,1,0)),"","X")</f>
        <v>X</v>
      </c>
      <c r="B52" s="68" t="str">
        <f t="shared" si="1"/>
        <v>GD4730024</v>
      </c>
      <c r="C52" s="86" t="s">
        <v>24</v>
      </c>
      <c r="D52" s="86" t="s">
        <v>72</v>
      </c>
      <c r="E52" s="86" t="s">
        <v>252</v>
      </c>
      <c r="F52" s="86" t="s">
        <v>253</v>
      </c>
      <c r="G52" s="86" t="s">
        <v>21</v>
      </c>
      <c r="H52" s="86" t="s">
        <v>22</v>
      </c>
      <c r="I52" s="86" t="s">
        <v>223</v>
      </c>
      <c r="J52" s="96"/>
      <c r="K52" s="96">
        <v>5</v>
      </c>
      <c r="L52" s="86" t="s">
        <v>146</v>
      </c>
    </row>
    <row r="53" spans="1:12" x14ac:dyDescent="0.25">
      <c r="A53" s="68" t="str">
        <f>IF(ISERROR(VLOOKUP($B53,'WR52 D1'!$B:$B,1,0)),"","X")</f>
        <v>X</v>
      </c>
      <c r="B53" s="68" t="str">
        <f t="shared" si="1"/>
        <v>GD4742024</v>
      </c>
      <c r="C53" s="85" t="s">
        <v>24</v>
      </c>
      <c r="D53" s="85" t="s">
        <v>72</v>
      </c>
      <c r="E53" s="85" t="s">
        <v>256</v>
      </c>
      <c r="F53" s="85" t="s">
        <v>258</v>
      </c>
      <c r="G53" s="85" t="s">
        <v>21</v>
      </c>
      <c r="H53" s="85" t="s">
        <v>22</v>
      </c>
      <c r="I53" s="85" t="s">
        <v>223</v>
      </c>
      <c r="J53" s="97"/>
      <c r="K53" s="97">
        <v>9</v>
      </c>
      <c r="L53" s="85" t="s">
        <v>220</v>
      </c>
    </row>
    <row r="54" spans="1:12" x14ac:dyDescent="0.25">
      <c r="A54" s="68" t="str">
        <f>IF(ISERROR(VLOOKUP($B54,'WR52 D1'!$B:$B,1,0)),"","X")</f>
        <v>X</v>
      </c>
      <c r="B54" s="68" t="str">
        <f t="shared" si="1"/>
        <v>GD4743024</v>
      </c>
      <c r="C54" s="85" t="s">
        <v>24</v>
      </c>
      <c r="D54" s="85" t="s">
        <v>72</v>
      </c>
      <c r="E54" s="85" t="s">
        <v>257</v>
      </c>
      <c r="F54" s="85" t="s">
        <v>259</v>
      </c>
      <c r="G54" s="85" t="s">
        <v>21</v>
      </c>
      <c r="H54" s="85" t="s">
        <v>22</v>
      </c>
      <c r="I54" s="85" t="s">
        <v>223</v>
      </c>
      <c r="J54" s="97"/>
      <c r="K54" s="97">
        <v>6</v>
      </c>
      <c r="L54" s="85" t="s">
        <v>220</v>
      </c>
    </row>
    <row r="55" spans="1:12" x14ac:dyDescent="0.25">
      <c r="A55" s="68" t="str">
        <f>IF(ISERROR(VLOOKUP($B55,'WR52 D1'!$B:$B,1,0)),"","X")</f>
        <v>X</v>
      </c>
      <c r="B55" s="68" t="str">
        <f t="shared" si="1"/>
        <v>GD4744024</v>
      </c>
      <c r="C55" s="85" t="s">
        <v>24</v>
      </c>
      <c r="D55" s="85" t="s">
        <v>72</v>
      </c>
      <c r="E55" s="85" t="s">
        <v>255</v>
      </c>
      <c r="F55" s="85" t="s">
        <v>260</v>
      </c>
      <c r="G55" s="85" t="s">
        <v>21</v>
      </c>
      <c r="H55" s="85" t="s">
        <v>22</v>
      </c>
      <c r="I55" s="85" t="s">
        <v>223</v>
      </c>
      <c r="J55" s="97"/>
      <c r="K55" s="97">
        <v>6</v>
      </c>
      <c r="L55" s="85" t="s">
        <v>220</v>
      </c>
    </row>
    <row r="56" spans="1:12" x14ac:dyDescent="0.25">
      <c r="A56" s="68" t="str">
        <f>IF(ISERROR(VLOOKUP($B56,'[1]WR48 #1'!$B:$B,1,0)),"","X")</f>
        <v/>
      </c>
      <c r="B56" s="68" t="str">
        <f t="shared" si="1"/>
        <v>GD4745024</v>
      </c>
      <c r="C56" s="85" t="s">
        <v>24</v>
      </c>
      <c r="D56" s="85" t="s">
        <v>72</v>
      </c>
      <c r="E56" s="85" t="s">
        <v>254</v>
      </c>
      <c r="F56" s="85" t="s">
        <v>261</v>
      </c>
      <c r="G56" s="85" t="s">
        <v>21</v>
      </c>
      <c r="H56" s="85" t="s">
        <v>22</v>
      </c>
      <c r="I56" s="85" t="s">
        <v>223</v>
      </c>
      <c r="J56" s="85"/>
      <c r="K56" s="85">
        <v>6</v>
      </c>
      <c r="L56" s="85" t="s">
        <v>220</v>
      </c>
    </row>
    <row r="57" spans="1:12" x14ac:dyDescent="0.25">
      <c r="A57" s="68" t="str">
        <f>IF(ISERROR(VLOOKUP($B57,'WR52 D1'!$B:$B,1,0)),"","X")</f>
        <v>X</v>
      </c>
      <c r="B57" s="68" t="str">
        <f t="shared" si="1"/>
        <v>GD5002749</v>
      </c>
      <c r="C57" s="86" t="s">
        <v>24</v>
      </c>
      <c r="D57" s="86" t="s">
        <v>72</v>
      </c>
      <c r="E57" s="86" t="s">
        <v>421</v>
      </c>
      <c r="F57" s="86" t="s">
        <v>422</v>
      </c>
      <c r="G57" s="86" t="s">
        <v>60</v>
      </c>
      <c r="H57" s="86" t="s">
        <v>70</v>
      </c>
      <c r="I57" s="86" t="s">
        <v>418</v>
      </c>
      <c r="K57" s="98">
        <v>5</v>
      </c>
      <c r="L57" s="86" t="s">
        <v>145</v>
      </c>
    </row>
    <row r="58" spans="1:12" x14ac:dyDescent="0.25">
      <c r="A58" s="68" t="str">
        <f>IF(ISERROR(VLOOKUP($B58,'WR52 D1'!$B:$B,1,0)),"","X")</f>
        <v>X</v>
      </c>
      <c r="B58" s="68" t="str">
        <f t="shared" si="1"/>
        <v>GD5003749</v>
      </c>
      <c r="C58" s="86" t="s">
        <v>24</v>
      </c>
      <c r="D58" s="86" t="s">
        <v>72</v>
      </c>
      <c r="E58" s="86" t="s">
        <v>441</v>
      </c>
      <c r="F58" s="86" t="s">
        <v>442</v>
      </c>
      <c r="G58" s="86" t="s">
        <v>60</v>
      </c>
      <c r="H58" s="86" t="s">
        <v>70</v>
      </c>
      <c r="I58" s="86" t="s">
        <v>418</v>
      </c>
      <c r="K58" s="98">
        <v>4</v>
      </c>
      <c r="L58" s="86" t="s">
        <v>164</v>
      </c>
    </row>
    <row r="59" spans="1:12" x14ac:dyDescent="0.25">
      <c r="A59" s="68" t="str">
        <f>IF(ISERROR(VLOOKUP($B59,'WR52 D1'!$B:$B,1,0)),"","X")</f>
        <v>X</v>
      </c>
      <c r="B59" s="68" t="str">
        <f t="shared" si="1"/>
        <v>GH125111001</v>
      </c>
      <c r="C59" s="86" t="s">
        <v>24</v>
      </c>
      <c r="D59" s="86" t="s">
        <v>103</v>
      </c>
      <c r="E59" s="86" t="s">
        <v>315</v>
      </c>
      <c r="F59" s="86" t="s">
        <v>475</v>
      </c>
      <c r="G59" s="86" t="s">
        <v>54</v>
      </c>
      <c r="H59" s="86" t="s">
        <v>62</v>
      </c>
      <c r="I59" s="86" t="s">
        <v>307</v>
      </c>
      <c r="K59" s="98">
        <v>16</v>
      </c>
      <c r="L59" s="86" t="s">
        <v>145</v>
      </c>
    </row>
    <row r="60" spans="1:12" x14ac:dyDescent="0.25">
      <c r="A60" s="68" t="str">
        <f>IF(ISERROR(VLOOKUP($B60,'WR52 D1'!$B:$B,1,0)),"","X")</f>
        <v>X</v>
      </c>
      <c r="B60" s="68" t="str">
        <f t="shared" si="1"/>
        <v>GH125201001</v>
      </c>
      <c r="C60" s="86" t="s">
        <v>24</v>
      </c>
      <c r="D60" s="86" t="s">
        <v>118</v>
      </c>
      <c r="E60" s="86" t="s">
        <v>317</v>
      </c>
      <c r="F60" s="86" t="s">
        <v>318</v>
      </c>
      <c r="G60" s="86" t="s">
        <v>54</v>
      </c>
      <c r="H60" s="86" t="s">
        <v>62</v>
      </c>
      <c r="I60" s="86" t="s">
        <v>307</v>
      </c>
      <c r="K60" s="98">
        <v>14</v>
      </c>
      <c r="L60" s="86" t="s">
        <v>145</v>
      </c>
    </row>
    <row r="61" spans="1:12" x14ac:dyDescent="0.25">
      <c r="A61" s="68" t="str">
        <f>IF(ISERROR(VLOOKUP($B61,'WR52 D1'!$B:$B,1,0)),"","X")</f>
        <v>X</v>
      </c>
      <c r="B61" s="68" t="str">
        <f t="shared" si="1"/>
        <v>GTS125125001</v>
      </c>
      <c r="C61" s="86" t="s">
        <v>24</v>
      </c>
      <c r="D61" s="86" t="s">
        <v>63</v>
      </c>
      <c r="E61" s="86" t="s">
        <v>347</v>
      </c>
      <c r="F61" s="86" t="s">
        <v>319</v>
      </c>
      <c r="G61" s="86" t="s">
        <v>54</v>
      </c>
      <c r="H61" s="86" t="s">
        <v>62</v>
      </c>
      <c r="I61" s="86" t="s">
        <v>307</v>
      </c>
      <c r="K61" s="98">
        <v>13.5</v>
      </c>
      <c r="L61" s="86" t="s">
        <v>164</v>
      </c>
    </row>
    <row r="62" spans="1:12" x14ac:dyDescent="0.25">
      <c r="A62" s="68" t="str">
        <f>IF(ISERROR(VLOOKUP($B62,'WR52 D1'!$B:$B,1,0)),"","X")</f>
        <v>X</v>
      </c>
      <c r="B62" s="68" t="str">
        <f t="shared" ref="B62:B71" si="2">E62&amp;G62</f>
        <v>GTS125125002</v>
      </c>
      <c r="C62" s="86" t="s">
        <v>24</v>
      </c>
      <c r="D62" s="86" t="s">
        <v>63</v>
      </c>
      <c r="E62" s="86" t="s">
        <v>347</v>
      </c>
      <c r="F62" s="86" t="s">
        <v>319</v>
      </c>
      <c r="G62" s="86" t="s">
        <v>59</v>
      </c>
      <c r="H62" s="86" t="s">
        <v>64</v>
      </c>
      <c r="I62" s="86" t="s">
        <v>307</v>
      </c>
      <c r="K62" s="98">
        <v>13.5</v>
      </c>
      <c r="L62" s="86" t="s">
        <v>164</v>
      </c>
    </row>
    <row r="63" spans="1:12" x14ac:dyDescent="0.25">
      <c r="A63" s="68" t="str">
        <f>IF(ISERROR(VLOOKUP($B63,'WR52 D1'!$B:$B,1,0)),"","X")</f>
        <v>X</v>
      </c>
      <c r="B63" s="68" t="str">
        <f t="shared" si="2"/>
        <v>GTS125125811</v>
      </c>
      <c r="C63" s="86" t="s">
        <v>24</v>
      </c>
      <c r="D63" s="86" t="s">
        <v>63</v>
      </c>
      <c r="E63" s="86" t="s">
        <v>347</v>
      </c>
      <c r="F63" s="86" t="s">
        <v>319</v>
      </c>
      <c r="G63" s="86" t="s">
        <v>348</v>
      </c>
      <c r="H63" s="86" t="s">
        <v>349</v>
      </c>
      <c r="I63" s="86" t="s">
        <v>307</v>
      </c>
      <c r="K63" s="98">
        <v>13.5</v>
      </c>
      <c r="L63" s="86" t="s">
        <v>164</v>
      </c>
    </row>
    <row r="64" spans="1:12" x14ac:dyDescent="0.25">
      <c r="A64" s="68" t="str">
        <f>IF(ISERROR(VLOOKUP($B64,'WR52 D1'!$B:$B,1,0)),"","X")</f>
        <v>X</v>
      </c>
      <c r="B64" s="68" t="str">
        <f t="shared" si="2"/>
        <v>GTS125203002</v>
      </c>
      <c r="C64" s="86" t="s">
        <v>24</v>
      </c>
      <c r="D64" s="86" t="s">
        <v>63</v>
      </c>
      <c r="E64" s="86" t="s">
        <v>365</v>
      </c>
      <c r="F64" s="86" t="s">
        <v>366</v>
      </c>
      <c r="G64" s="86" t="s">
        <v>59</v>
      </c>
      <c r="H64" s="86" t="s">
        <v>64</v>
      </c>
      <c r="I64" s="86" t="s">
        <v>307</v>
      </c>
      <c r="K64" s="98">
        <v>15.75</v>
      </c>
      <c r="L64" s="86" t="s">
        <v>164</v>
      </c>
    </row>
    <row r="65" spans="1:12" x14ac:dyDescent="0.25">
      <c r="A65" s="68" t="str">
        <f>IF(ISERROR(VLOOKUP($B65,'WR52 D1'!$B:$B,1,0)),"","X")</f>
        <v/>
      </c>
      <c r="B65" s="68" t="str">
        <f t="shared" si="2"/>
        <v>RH322202001</v>
      </c>
      <c r="C65" s="86" t="s">
        <v>187</v>
      </c>
      <c r="D65" s="86" t="s">
        <v>118</v>
      </c>
      <c r="E65" s="86" t="s">
        <v>489</v>
      </c>
      <c r="F65" s="86" t="s">
        <v>490</v>
      </c>
      <c r="G65" s="86" t="s">
        <v>54</v>
      </c>
      <c r="H65" s="86" t="s">
        <v>62</v>
      </c>
      <c r="I65" s="86" t="s">
        <v>157</v>
      </c>
      <c r="K65" s="98">
        <v>10.75</v>
      </c>
      <c r="L65" s="86" t="s">
        <v>164</v>
      </c>
    </row>
    <row r="66" spans="1:12" x14ac:dyDescent="0.25">
      <c r="A66" s="68" t="str">
        <f>IF(ISERROR(VLOOKUP($B66,'WR52 D1'!$B:$B,1,0)),"","X")</f>
        <v/>
      </c>
      <c r="B66" s="68" t="str">
        <f t="shared" si="2"/>
        <v>RH323101001</v>
      </c>
      <c r="C66" s="86" t="s">
        <v>187</v>
      </c>
      <c r="D66" s="86" t="s">
        <v>103</v>
      </c>
      <c r="E66" s="86" t="s">
        <v>492</v>
      </c>
      <c r="F66" s="86" t="s">
        <v>493</v>
      </c>
      <c r="G66" s="86" t="s">
        <v>54</v>
      </c>
      <c r="H66" s="86" t="s">
        <v>62</v>
      </c>
      <c r="I66" s="86" t="s">
        <v>222</v>
      </c>
      <c r="K66" s="98">
        <v>14.25</v>
      </c>
      <c r="L66" s="86" t="s">
        <v>146</v>
      </c>
    </row>
    <row r="67" spans="1:12" x14ac:dyDescent="0.25">
      <c r="A67" s="68" t="str">
        <f>IF(ISERROR(VLOOKUP($B67,'WR52 D1'!$B:$B,1,0)),"","X")</f>
        <v/>
      </c>
      <c r="B67" s="68" t="str">
        <f t="shared" si="2"/>
        <v>RTR2050501</v>
      </c>
      <c r="C67" s="84" t="s">
        <v>187</v>
      </c>
      <c r="D67" s="84" t="s">
        <v>32</v>
      </c>
      <c r="E67" s="84" t="s">
        <v>181</v>
      </c>
      <c r="F67" s="84" t="s">
        <v>188</v>
      </c>
      <c r="G67" s="84" t="s">
        <v>182</v>
      </c>
      <c r="H67" s="84" t="s">
        <v>186</v>
      </c>
      <c r="I67" s="84" t="s">
        <v>125</v>
      </c>
      <c r="J67" s="95"/>
      <c r="K67" s="95">
        <v>11.5</v>
      </c>
      <c r="L67" s="84" t="s">
        <v>216</v>
      </c>
    </row>
    <row r="68" spans="1:12" x14ac:dyDescent="0.25">
      <c r="A68" s="68" t="str">
        <f>IF(ISERROR(VLOOKUP($B68,'WR52 D1'!$B:$B,1,0)),"","X")</f>
        <v/>
      </c>
      <c r="B68" s="68" t="str">
        <f t="shared" si="2"/>
        <v>RTR2051501</v>
      </c>
      <c r="C68" s="84" t="s">
        <v>187</v>
      </c>
      <c r="D68" s="84" t="s">
        <v>32</v>
      </c>
      <c r="E68" s="84" t="s">
        <v>183</v>
      </c>
      <c r="F68" s="84" t="s">
        <v>200</v>
      </c>
      <c r="G68" s="84" t="s">
        <v>182</v>
      </c>
      <c r="H68" s="84" t="s">
        <v>186</v>
      </c>
      <c r="I68" s="84" t="s">
        <v>125</v>
      </c>
      <c r="J68" s="95"/>
      <c r="K68" s="95">
        <v>12.5</v>
      </c>
      <c r="L68" s="84" t="s">
        <v>216</v>
      </c>
    </row>
    <row r="69" spans="1:12" x14ac:dyDescent="0.25">
      <c r="A69" s="68" t="str">
        <f>IF(ISERROR(VLOOKUP($B69,'WR52 D1'!$B:$B,1,0)),"","X")</f>
        <v/>
      </c>
      <c r="B69" s="68" t="str">
        <f t="shared" si="2"/>
        <v>RTR2052501</v>
      </c>
      <c r="C69" s="84" t="s">
        <v>187</v>
      </c>
      <c r="D69" s="84" t="s">
        <v>32</v>
      </c>
      <c r="E69" s="84" t="s">
        <v>184</v>
      </c>
      <c r="F69" s="84" t="s">
        <v>206</v>
      </c>
      <c r="G69" s="84" t="s">
        <v>182</v>
      </c>
      <c r="H69" s="84" t="s">
        <v>186</v>
      </c>
      <c r="I69" s="84" t="s">
        <v>125</v>
      </c>
      <c r="J69" s="95"/>
      <c r="K69" s="95">
        <v>14</v>
      </c>
      <c r="L69" s="84" t="s">
        <v>216</v>
      </c>
    </row>
    <row r="70" spans="1:12" x14ac:dyDescent="0.25">
      <c r="A70" s="68" t="str">
        <f>IF(ISERROR(VLOOKUP($B70,'WR52 D1'!$B:$B,1,0)),"","X")</f>
        <v/>
      </c>
      <c r="B70" s="68" t="str">
        <f t="shared" si="2"/>
        <v>RTS126101001</v>
      </c>
      <c r="C70" s="86" t="s">
        <v>187</v>
      </c>
      <c r="D70" s="86" t="s">
        <v>63</v>
      </c>
      <c r="E70" s="86" t="s">
        <v>473</v>
      </c>
      <c r="F70" s="86" t="s">
        <v>474</v>
      </c>
      <c r="G70" s="86" t="s">
        <v>54</v>
      </c>
      <c r="H70" s="86" t="s">
        <v>62</v>
      </c>
      <c r="I70" s="86" t="s">
        <v>467</v>
      </c>
      <c r="K70" s="98">
        <v>11</v>
      </c>
      <c r="L70" s="86" t="s">
        <v>145</v>
      </c>
    </row>
    <row r="71" spans="1:12" x14ac:dyDescent="0.25">
      <c r="A71" s="68" t="str">
        <f>IF(ISERROR(VLOOKUP($B71,'WR52 D1'!$B:$B,1,0)),"","X")</f>
        <v/>
      </c>
      <c r="B71" s="68" t="str">
        <f t="shared" si="2"/>
        <v>RTS126101002</v>
      </c>
      <c r="C71" s="86" t="s">
        <v>187</v>
      </c>
      <c r="D71" s="86" t="s">
        <v>63</v>
      </c>
      <c r="E71" s="86" t="s">
        <v>473</v>
      </c>
      <c r="F71" s="86" t="s">
        <v>474</v>
      </c>
      <c r="G71" s="86" t="s">
        <v>59</v>
      </c>
      <c r="H71" s="86" t="s">
        <v>64</v>
      </c>
      <c r="I71" s="86" t="s">
        <v>467</v>
      </c>
      <c r="K71" s="98">
        <v>11</v>
      </c>
      <c r="L71" s="86" t="s">
        <v>145</v>
      </c>
    </row>
    <row r="72" spans="1:12" x14ac:dyDescent="0.25">
      <c r="A72" s="68" t="str">
        <f>IF(ISERROR(VLOOKUP($B72,'WR52 D1'!$B:$B,1,0)),"","X")</f>
        <v>X</v>
      </c>
      <c r="B72" s="68" t="str">
        <f t="shared" ref="B72:B135" si="3">E72&amp;G72</f>
        <v>CC5210G004</v>
      </c>
      <c r="C72" s="84" t="s">
        <v>7</v>
      </c>
      <c r="D72" s="84" t="s">
        <v>65</v>
      </c>
      <c r="E72" s="116" t="s">
        <v>814</v>
      </c>
      <c r="F72" s="84" t="s">
        <v>815</v>
      </c>
      <c r="G72" s="84" t="s">
        <v>516</v>
      </c>
      <c r="H72" s="84" t="s">
        <v>517</v>
      </c>
      <c r="I72" s="84" t="s">
        <v>531</v>
      </c>
      <c r="J72" s="84"/>
      <c r="K72" s="84">
        <v>49</v>
      </c>
      <c r="L72" s="84" t="s">
        <v>145</v>
      </c>
    </row>
    <row r="73" spans="1:12" x14ac:dyDescent="0.25">
      <c r="A73" s="68" t="str">
        <f>IF(ISERROR(VLOOKUP($B73,'WR52 D1'!$B:$B,1,0)),"","X")</f>
        <v>X</v>
      </c>
      <c r="B73" s="68" t="str">
        <f t="shared" si="3"/>
        <v>CC5210G018</v>
      </c>
      <c r="C73" s="84" t="s">
        <v>7</v>
      </c>
      <c r="D73" s="84" t="s">
        <v>65</v>
      </c>
      <c r="E73" s="116" t="s">
        <v>814</v>
      </c>
      <c r="F73" s="84" t="s">
        <v>815</v>
      </c>
      <c r="G73" s="84" t="s">
        <v>300</v>
      </c>
      <c r="H73" s="84" t="s">
        <v>147</v>
      </c>
      <c r="I73" s="84" t="s">
        <v>531</v>
      </c>
      <c r="J73" s="84"/>
      <c r="K73" s="84">
        <v>49</v>
      </c>
      <c r="L73" s="84" t="s">
        <v>145</v>
      </c>
    </row>
    <row r="74" spans="1:12" x14ac:dyDescent="0.25">
      <c r="A74" s="68" t="str">
        <f>IF(ISERROR(VLOOKUP($B74,'WR52 D1'!$B:$B,1,0)),"","X")</f>
        <v>X</v>
      </c>
      <c r="B74" s="68" t="str">
        <f t="shared" si="3"/>
        <v>CC5211G077</v>
      </c>
      <c r="C74" s="84" t="s">
        <v>7</v>
      </c>
      <c r="D74" s="84" t="s">
        <v>65</v>
      </c>
      <c r="E74" s="116" t="s">
        <v>818</v>
      </c>
      <c r="F74" s="84" t="s">
        <v>819</v>
      </c>
      <c r="G74" s="84" t="s">
        <v>514</v>
      </c>
      <c r="H74" s="84" t="s">
        <v>515</v>
      </c>
      <c r="I74" s="84" t="s">
        <v>531</v>
      </c>
      <c r="J74" s="84"/>
      <c r="K74" s="84">
        <v>49</v>
      </c>
      <c r="L74" s="84" t="s">
        <v>145</v>
      </c>
    </row>
    <row r="75" spans="1:12" x14ac:dyDescent="0.25">
      <c r="A75" s="68" t="str">
        <f>IF(ISERROR(VLOOKUP($B75,'WR52 D1'!$B:$B,1,0)),"","X")</f>
        <v>X</v>
      </c>
      <c r="B75" s="68" t="str">
        <f t="shared" si="3"/>
        <v>CC5211G080</v>
      </c>
      <c r="C75" s="84" t="s">
        <v>7</v>
      </c>
      <c r="D75" s="84" t="s">
        <v>65</v>
      </c>
      <c r="E75" s="116" t="s">
        <v>818</v>
      </c>
      <c r="F75" s="84" t="s">
        <v>819</v>
      </c>
      <c r="G75" s="84" t="s">
        <v>263</v>
      </c>
      <c r="H75" s="84" t="s">
        <v>426</v>
      </c>
      <c r="I75" s="84" t="s">
        <v>531</v>
      </c>
      <c r="J75" s="84"/>
      <c r="K75" s="84">
        <v>49</v>
      </c>
      <c r="L75" s="84" t="s">
        <v>145</v>
      </c>
    </row>
    <row r="76" spans="1:12" x14ac:dyDescent="0.25">
      <c r="A76" s="68" t="str">
        <f>IF(ISERROR(VLOOKUP($B76,'WR52 D1'!$B:$B,1,0)),"","X")</f>
        <v>X</v>
      </c>
      <c r="B76" s="68" t="str">
        <f t="shared" si="3"/>
        <v>CC5212G005</v>
      </c>
      <c r="C76" s="84" t="s">
        <v>7</v>
      </c>
      <c r="D76" s="84" t="s">
        <v>65</v>
      </c>
      <c r="E76" s="84" t="s">
        <v>822</v>
      </c>
      <c r="F76" s="84" t="s">
        <v>823</v>
      </c>
      <c r="G76" s="84" t="s">
        <v>518</v>
      </c>
      <c r="H76" s="84" t="s">
        <v>519</v>
      </c>
      <c r="I76" s="84" t="s">
        <v>531</v>
      </c>
      <c r="J76" s="84"/>
      <c r="K76" s="84">
        <v>49</v>
      </c>
      <c r="L76" s="84" t="s">
        <v>145</v>
      </c>
    </row>
    <row r="77" spans="1:12" x14ac:dyDescent="0.25">
      <c r="A77" s="68" t="str">
        <f>IF(ISERROR(VLOOKUP($B77,'WR52 D1'!$B:$B,1,0)),"","X")</f>
        <v>X</v>
      </c>
      <c r="B77" s="68" t="str">
        <f t="shared" si="3"/>
        <v>CC5212G007</v>
      </c>
      <c r="C77" s="84" t="s">
        <v>7</v>
      </c>
      <c r="D77" s="84" t="s">
        <v>65</v>
      </c>
      <c r="E77" s="84" t="s">
        <v>822</v>
      </c>
      <c r="F77" s="84" t="s">
        <v>823</v>
      </c>
      <c r="G77" s="117" t="s">
        <v>520</v>
      </c>
      <c r="H77" s="84" t="s">
        <v>527</v>
      </c>
      <c r="I77" s="84" t="s">
        <v>531</v>
      </c>
      <c r="J77" s="84"/>
      <c r="K77" s="84">
        <v>49</v>
      </c>
      <c r="L77" s="84" t="s">
        <v>145</v>
      </c>
    </row>
    <row r="78" spans="1:12" x14ac:dyDescent="0.25">
      <c r="A78" s="68" t="str">
        <f>IF(ISERROR(VLOOKUP($B78,'WR52 D1'!$B:$B,1,0)),"","X")</f>
        <v>X</v>
      </c>
      <c r="B78" s="68" t="str">
        <f t="shared" si="3"/>
        <v>CB5251G039</v>
      </c>
      <c r="C78" s="84" t="s">
        <v>7</v>
      </c>
      <c r="D78" s="84" t="s">
        <v>8</v>
      </c>
      <c r="E78" s="84" t="s">
        <v>548</v>
      </c>
      <c r="F78" s="84" t="s">
        <v>549</v>
      </c>
      <c r="G78" s="84" t="s">
        <v>521</v>
      </c>
      <c r="H78" s="84" t="s">
        <v>522</v>
      </c>
      <c r="I78" s="84" t="s">
        <v>531</v>
      </c>
      <c r="J78" s="84"/>
      <c r="K78" s="84">
        <v>35.5</v>
      </c>
      <c r="L78" s="84" t="s">
        <v>145</v>
      </c>
    </row>
    <row r="79" spans="1:12" x14ac:dyDescent="0.25">
      <c r="A79" s="68" t="str">
        <f>IF(ISERROR(VLOOKUP($B79,'WR52 D1'!$B:$B,1,0)),"","X")</f>
        <v>X</v>
      </c>
      <c r="B79" s="68" t="str">
        <f t="shared" si="3"/>
        <v>CB5251G080</v>
      </c>
      <c r="C79" s="84" t="s">
        <v>7</v>
      </c>
      <c r="D79" s="84" t="s">
        <v>8</v>
      </c>
      <c r="E79" s="84" t="s">
        <v>548</v>
      </c>
      <c r="F79" s="84" t="s">
        <v>549</v>
      </c>
      <c r="G79" s="84" t="s">
        <v>263</v>
      </c>
      <c r="H79" s="84" t="s">
        <v>426</v>
      </c>
      <c r="I79" s="84" t="s">
        <v>531</v>
      </c>
      <c r="J79" s="84"/>
      <c r="K79" s="84">
        <v>35.5</v>
      </c>
      <c r="L79" s="84" t="s">
        <v>145</v>
      </c>
    </row>
    <row r="80" spans="1:12" x14ac:dyDescent="0.25">
      <c r="A80" s="68" t="str">
        <f>IF(ISERROR(VLOOKUP($B80,'WR52 D1'!$B:$B,1,0)),"","X")</f>
        <v>X</v>
      </c>
      <c r="B80" s="68" t="str">
        <f t="shared" si="3"/>
        <v>CB5252G008</v>
      </c>
      <c r="C80" s="84" t="s">
        <v>7</v>
      </c>
      <c r="D80" s="84" t="s">
        <v>8</v>
      </c>
      <c r="E80" s="116" t="s">
        <v>532</v>
      </c>
      <c r="F80" s="84" t="s">
        <v>533</v>
      </c>
      <c r="G80" s="84" t="s">
        <v>310</v>
      </c>
      <c r="H80" s="84" t="s">
        <v>311</v>
      </c>
      <c r="I80" s="84" t="s">
        <v>531</v>
      </c>
      <c r="J80" s="84"/>
      <c r="K80" s="84">
        <v>35.5</v>
      </c>
      <c r="L80" s="84" t="s">
        <v>145</v>
      </c>
    </row>
    <row r="81" spans="1:12" x14ac:dyDescent="0.25">
      <c r="A81" s="68" t="str">
        <f>IF(ISERROR(VLOOKUP($B81,'WR52 D1'!$B:$B,1,0)),"","X")</f>
        <v>X</v>
      </c>
      <c r="B81" s="68" t="str">
        <f t="shared" si="3"/>
        <v>CB5252G033</v>
      </c>
      <c r="C81" s="86" t="s">
        <v>7</v>
      </c>
      <c r="D81" s="86" t="s">
        <v>8</v>
      </c>
      <c r="E81" s="86" t="s">
        <v>532</v>
      </c>
      <c r="F81" s="86" t="s">
        <v>533</v>
      </c>
      <c r="G81" s="86" t="s">
        <v>16</v>
      </c>
      <c r="H81" s="86" t="s">
        <v>17</v>
      </c>
      <c r="I81" s="86" t="s">
        <v>531</v>
      </c>
      <c r="K81" s="98">
        <v>35.5</v>
      </c>
      <c r="L81" s="86" t="s">
        <v>145</v>
      </c>
    </row>
    <row r="82" spans="1:12" x14ac:dyDescent="0.25">
      <c r="A82" s="68" t="str">
        <f>IF(ISERROR(VLOOKUP($B82,'WR52 D1'!$B:$B,1,0)),"","X")</f>
        <v>X</v>
      </c>
      <c r="B82" s="68" t="str">
        <f t="shared" si="3"/>
        <v>CB5253G018</v>
      </c>
      <c r="C82" s="86" t="s">
        <v>7</v>
      </c>
      <c r="D82" s="86" t="s">
        <v>8</v>
      </c>
      <c r="E82" s="86" t="s">
        <v>536</v>
      </c>
      <c r="F82" s="86" t="s">
        <v>537</v>
      </c>
      <c r="G82" s="86" t="s">
        <v>300</v>
      </c>
      <c r="H82" s="86" t="s">
        <v>147</v>
      </c>
      <c r="I82" s="86" t="s">
        <v>531</v>
      </c>
      <c r="K82" s="98">
        <v>35.5</v>
      </c>
      <c r="L82" s="86" t="s">
        <v>145</v>
      </c>
    </row>
    <row r="83" spans="1:12" x14ac:dyDescent="0.25">
      <c r="A83" s="68" t="str">
        <f>IF(ISERROR(VLOOKUP($B83,'WR52 D1'!$B:$B,1,0)),"","X")</f>
        <v>X</v>
      </c>
      <c r="B83" s="68" t="str">
        <f t="shared" si="3"/>
        <v>CB5253G069</v>
      </c>
      <c r="C83" s="86" t="s">
        <v>7</v>
      </c>
      <c r="D83" s="86" t="s">
        <v>8</v>
      </c>
      <c r="E83" s="86" t="s">
        <v>536</v>
      </c>
      <c r="F83" s="86" t="s">
        <v>537</v>
      </c>
      <c r="G83" s="86" t="s">
        <v>151</v>
      </c>
      <c r="H83" s="86" t="s">
        <v>149</v>
      </c>
      <c r="I83" s="86" t="s">
        <v>531</v>
      </c>
      <c r="K83" s="98">
        <v>35.5</v>
      </c>
      <c r="L83" s="86" t="s">
        <v>145</v>
      </c>
    </row>
    <row r="84" spans="1:12" x14ac:dyDescent="0.25">
      <c r="A84" s="68" t="str">
        <f>IF(ISERROR(VLOOKUP($B84,'WR52 D1'!$B:$B,1,0)),"","X")</f>
        <v>X</v>
      </c>
      <c r="B84" s="68" t="str">
        <f t="shared" si="3"/>
        <v>CB5254G009</v>
      </c>
      <c r="C84" s="86" t="s">
        <v>7</v>
      </c>
      <c r="D84" s="86" t="s">
        <v>8</v>
      </c>
      <c r="E84" s="86" t="s">
        <v>540</v>
      </c>
      <c r="F84" s="86" t="s">
        <v>541</v>
      </c>
      <c r="G84" s="86" t="s">
        <v>28</v>
      </c>
      <c r="H84" s="86" t="s">
        <v>29</v>
      </c>
      <c r="I84" s="86" t="s">
        <v>531</v>
      </c>
      <c r="K84" s="98">
        <v>35.5</v>
      </c>
      <c r="L84" s="86" t="s">
        <v>145</v>
      </c>
    </row>
    <row r="85" spans="1:12" x14ac:dyDescent="0.25">
      <c r="A85" s="68" t="str">
        <f>IF(ISERROR(VLOOKUP($B85,'WR52 D1'!$B:$B,1,0)),"","X")</f>
        <v>X</v>
      </c>
      <c r="B85" s="68" t="str">
        <f t="shared" si="3"/>
        <v>CB5254G096</v>
      </c>
      <c r="C85" s="86" t="s">
        <v>7</v>
      </c>
      <c r="D85" s="86" t="s">
        <v>8</v>
      </c>
      <c r="E85" s="86" t="s">
        <v>540</v>
      </c>
      <c r="F85" s="86" t="s">
        <v>541</v>
      </c>
      <c r="G85" s="86" t="s">
        <v>154</v>
      </c>
      <c r="H85" s="86" t="s">
        <v>155</v>
      </c>
      <c r="I85" s="86" t="s">
        <v>531</v>
      </c>
      <c r="K85" s="98">
        <v>35.5</v>
      </c>
      <c r="L85" s="86" t="s">
        <v>145</v>
      </c>
    </row>
    <row r="86" spans="1:12" x14ac:dyDescent="0.25">
      <c r="A86" s="68" t="str">
        <f>IF(ISERROR(VLOOKUP($B86,'WR52 D1'!$B:$B,1,0)),"","X")</f>
        <v>X</v>
      </c>
      <c r="B86" s="68" t="str">
        <f t="shared" si="3"/>
        <v>CB5255G027</v>
      </c>
      <c r="C86" s="86" t="s">
        <v>7</v>
      </c>
      <c r="D86" s="86" t="s">
        <v>8</v>
      </c>
      <c r="E86" s="86" t="s">
        <v>544</v>
      </c>
      <c r="F86" s="86" t="s">
        <v>545</v>
      </c>
      <c r="G86" s="86" t="s">
        <v>423</v>
      </c>
      <c r="H86" s="86" t="s">
        <v>424</v>
      </c>
      <c r="I86" s="86" t="s">
        <v>531</v>
      </c>
      <c r="K86" s="98">
        <v>35.5</v>
      </c>
      <c r="L86" s="86" t="s">
        <v>145</v>
      </c>
    </row>
    <row r="87" spans="1:12" x14ac:dyDescent="0.25">
      <c r="A87" s="68" t="str">
        <f>IF(ISERROR(VLOOKUP($B87,'WR52 D1'!$B:$B,1,0)),"","X")</f>
        <v>X</v>
      </c>
      <c r="B87" s="68" t="str">
        <f t="shared" si="3"/>
        <v>CB5255G057</v>
      </c>
      <c r="C87" s="86" t="s">
        <v>7</v>
      </c>
      <c r="D87" s="86" t="s">
        <v>8</v>
      </c>
      <c r="E87" s="86" t="s">
        <v>544</v>
      </c>
      <c r="F87" s="86" t="s">
        <v>545</v>
      </c>
      <c r="G87" s="86" t="s">
        <v>419</v>
      </c>
      <c r="H87" s="86" t="s">
        <v>420</v>
      </c>
      <c r="I87" s="86" t="s">
        <v>531</v>
      </c>
      <c r="K87" s="98">
        <v>35.5</v>
      </c>
      <c r="L87" s="86" t="s">
        <v>145</v>
      </c>
    </row>
    <row r="88" spans="1:12" x14ac:dyDescent="0.25">
      <c r="A88" s="68" t="str">
        <f>IF(ISERROR(VLOOKUP($B88,'WR52 D1'!$B:$B,1,0)),"","X")</f>
        <v>X</v>
      </c>
      <c r="B88" s="68" t="str">
        <f t="shared" si="3"/>
        <v>CB5256G052</v>
      </c>
      <c r="C88" s="86" t="s">
        <v>7</v>
      </c>
      <c r="D88" s="86" t="s">
        <v>8</v>
      </c>
      <c r="E88" s="86" t="s">
        <v>552</v>
      </c>
      <c r="F88" s="86" t="s">
        <v>553</v>
      </c>
      <c r="G88" s="86" t="s">
        <v>112</v>
      </c>
      <c r="H88" s="86" t="s">
        <v>149</v>
      </c>
      <c r="I88" s="86" t="s">
        <v>531</v>
      </c>
      <c r="K88" s="98">
        <v>35.5</v>
      </c>
      <c r="L88" s="86" t="s">
        <v>145</v>
      </c>
    </row>
    <row r="89" spans="1:12" x14ac:dyDescent="0.25">
      <c r="A89" s="68" t="str">
        <f>IF(ISERROR(VLOOKUP($B89,'WR52 D1'!$B:$B,1,0)),"","X")</f>
        <v>X</v>
      </c>
      <c r="B89" s="68" t="str">
        <f t="shared" si="3"/>
        <v>CB5256G096</v>
      </c>
      <c r="C89" s="86" t="s">
        <v>7</v>
      </c>
      <c r="D89" s="86" t="s">
        <v>8</v>
      </c>
      <c r="E89" s="86" t="s">
        <v>552</v>
      </c>
      <c r="F89" s="86" t="s">
        <v>553</v>
      </c>
      <c r="G89" s="86" t="s">
        <v>154</v>
      </c>
      <c r="H89" s="86" t="s">
        <v>155</v>
      </c>
      <c r="I89" s="86" t="s">
        <v>531</v>
      </c>
      <c r="K89" s="98">
        <v>35.5</v>
      </c>
      <c r="L89" s="86" t="s">
        <v>145</v>
      </c>
    </row>
    <row r="90" spans="1:12" x14ac:dyDescent="0.25">
      <c r="A90" s="68" t="str">
        <f>IF(ISERROR(VLOOKUP($B90,'WR52 D1'!$B:$B,1,0)),"","X")</f>
        <v>X</v>
      </c>
      <c r="B90" s="68" t="str">
        <f t="shared" si="3"/>
        <v>CB5257G052</v>
      </c>
      <c r="C90" s="86" t="s">
        <v>7</v>
      </c>
      <c r="D90" s="86" t="s">
        <v>8</v>
      </c>
      <c r="E90" s="86" t="s">
        <v>556</v>
      </c>
      <c r="F90" s="86" t="s">
        <v>557</v>
      </c>
      <c r="G90" s="86" t="s">
        <v>112</v>
      </c>
      <c r="H90" s="86" t="s">
        <v>149</v>
      </c>
      <c r="I90" s="86" t="s">
        <v>531</v>
      </c>
      <c r="K90" s="98">
        <v>35.5</v>
      </c>
      <c r="L90" s="86" t="s">
        <v>145</v>
      </c>
    </row>
    <row r="91" spans="1:12" x14ac:dyDescent="0.25">
      <c r="A91" s="68" t="str">
        <f>IF(ISERROR(VLOOKUP($B91,'WR52 D1'!$B:$B,1,0)),"","X")</f>
        <v>X</v>
      </c>
      <c r="B91" s="68" t="str">
        <f t="shared" si="3"/>
        <v>CB5257G053</v>
      </c>
      <c r="C91" s="86" t="s">
        <v>7</v>
      </c>
      <c r="D91" s="86" t="s">
        <v>8</v>
      </c>
      <c r="E91" s="86" t="s">
        <v>556</v>
      </c>
      <c r="F91" s="86" t="s">
        <v>557</v>
      </c>
      <c r="G91" s="86" t="s">
        <v>117</v>
      </c>
      <c r="H91" s="86" t="s">
        <v>17</v>
      </c>
      <c r="I91" s="86" t="s">
        <v>531</v>
      </c>
      <c r="K91" s="98">
        <v>35.5</v>
      </c>
      <c r="L91" s="86" t="s">
        <v>145</v>
      </c>
    </row>
    <row r="92" spans="1:12" x14ac:dyDescent="0.25">
      <c r="A92" s="68" t="str">
        <f>IF(ISERROR(VLOOKUP($B92,'WR52 D1'!$B:$B,1,0)),"","X")</f>
        <v>X</v>
      </c>
      <c r="B92" s="68" t="str">
        <f t="shared" si="3"/>
        <v>CB5258G033</v>
      </c>
      <c r="C92" s="86" t="s">
        <v>7</v>
      </c>
      <c r="D92" s="86" t="s">
        <v>8</v>
      </c>
      <c r="E92" s="86" t="s">
        <v>560</v>
      </c>
      <c r="F92" s="86" t="s">
        <v>561</v>
      </c>
      <c r="G92" s="86" t="s">
        <v>16</v>
      </c>
      <c r="H92" s="86" t="s">
        <v>17</v>
      </c>
      <c r="I92" s="86" t="s">
        <v>531</v>
      </c>
      <c r="K92" s="98">
        <v>35.5</v>
      </c>
      <c r="L92" s="86" t="s">
        <v>145</v>
      </c>
    </row>
    <row r="93" spans="1:12" x14ac:dyDescent="0.25">
      <c r="A93" s="68" t="str">
        <f>IF(ISERROR(VLOOKUP($B93,'WR52 D1'!$B:$B,1,0)),"","X")</f>
        <v>X</v>
      </c>
      <c r="B93" s="68" t="str">
        <f t="shared" si="3"/>
        <v>CB5258G069</v>
      </c>
      <c r="C93" s="86" t="s">
        <v>7</v>
      </c>
      <c r="D93" s="86" t="s">
        <v>8</v>
      </c>
      <c r="E93" s="86" t="s">
        <v>560</v>
      </c>
      <c r="F93" s="86" t="s">
        <v>561</v>
      </c>
      <c r="G93" s="86" t="s">
        <v>151</v>
      </c>
      <c r="H93" s="86" t="s">
        <v>149</v>
      </c>
      <c r="I93" s="86" t="s">
        <v>531</v>
      </c>
      <c r="K93" s="98">
        <v>35.5</v>
      </c>
      <c r="L93" s="86" t="s">
        <v>145</v>
      </c>
    </row>
    <row r="94" spans="1:12" x14ac:dyDescent="0.25">
      <c r="A94" s="68" t="str">
        <f>IF(ISERROR(VLOOKUP($B94,'WR52 D1'!$B:$B,1,0)),"","X")</f>
        <v>X</v>
      </c>
      <c r="B94" s="68" t="str">
        <f t="shared" si="3"/>
        <v>CB5259G026</v>
      </c>
      <c r="C94" s="86" t="s">
        <v>7</v>
      </c>
      <c r="D94" s="86" t="s">
        <v>8</v>
      </c>
      <c r="E94" s="86" t="s">
        <v>564</v>
      </c>
      <c r="F94" s="86" t="s">
        <v>565</v>
      </c>
      <c r="G94" s="86" t="s">
        <v>468</v>
      </c>
      <c r="H94" s="86" t="s">
        <v>251</v>
      </c>
      <c r="I94" s="86" t="s">
        <v>531</v>
      </c>
      <c r="K94" s="98">
        <v>35.5</v>
      </c>
      <c r="L94" s="86" t="s">
        <v>145</v>
      </c>
    </row>
    <row r="95" spans="1:12" x14ac:dyDescent="0.25">
      <c r="A95" s="68" t="str">
        <f>IF(ISERROR(VLOOKUP($B95,'WR52 D1'!$B:$B,1,0)),"","X")</f>
        <v>X</v>
      </c>
      <c r="B95" s="68" t="str">
        <f t="shared" si="3"/>
        <v>CB5259G030</v>
      </c>
      <c r="C95" s="86" t="s">
        <v>7</v>
      </c>
      <c r="D95" s="86" t="s">
        <v>8</v>
      </c>
      <c r="E95" s="86" t="s">
        <v>564</v>
      </c>
      <c r="F95" s="86" t="s">
        <v>565</v>
      </c>
      <c r="G95" s="86" t="s">
        <v>523</v>
      </c>
      <c r="H95" s="86" t="s">
        <v>524</v>
      </c>
      <c r="I95" s="86" t="s">
        <v>531</v>
      </c>
      <c r="K95" s="98">
        <v>35.5</v>
      </c>
      <c r="L95" s="86" t="s">
        <v>145</v>
      </c>
    </row>
    <row r="96" spans="1:12" x14ac:dyDescent="0.25">
      <c r="A96" s="68" t="str">
        <f>IF(ISERROR(VLOOKUP($B96,'WR52 D1'!$B:$B,1,0)),"","X")</f>
        <v>X</v>
      </c>
      <c r="B96" s="68" t="str">
        <f t="shared" si="3"/>
        <v>CB5260G052</v>
      </c>
      <c r="C96" s="86" t="s">
        <v>7</v>
      </c>
      <c r="D96" s="86" t="s">
        <v>8</v>
      </c>
      <c r="E96" s="86" t="s">
        <v>568</v>
      </c>
      <c r="F96" s="86" t="s">
        <v>569</v>
      </c>
      <c r="G96" s="86" t="s">
        <v>112</v>
      </c>
      <c r="H96" s="86" t="s">
        <v>149</v>
      </c>
      <c r="I96" s="86" t="s">
        <v>531</v>
      </c>
      <c r="K96" s="98">
        <v>35.5</v>
      </c>
      <c r="L96" s="86" t="s">
        <v>145</v>
      </c>
    </row>
    <row r="97" spans="1:12" x14ac:dyDescent="0.25">
      <c r="A97" s="68" t="str">
        <f>IF(ISERROR(VLOOKUP($B97,'WR52 D1'!$B:$B,1,0)),"","X")</f>
        <v>X</v>
      </c>
      <c r="B97" s="68" t="str">
        <f t="shared" si="3"/>
        <v>CB5260G053</v>
      </c>
      <c r="C97" s="86" t="s">
        <v>7</v>
      </c>
      <c r="D97" s="86" t="s">
        <v>8</v>
      </c>
      <c r="E97" s="86" t="s">
        <v>568</v>
      </c>
      <c r="F97" s="86" t="s">
        <v>569</v>
      </c>
      <c r="G97" s="86" t="s">
        <v>117</v>
      </c>
      <c r="H97" s="86" t="s">
        <v>17</v>
      </c>
      <c r="I97" s="86" t="s">
        <v>531</v>
      </c>
      <c r="K97" s="98">
        <v>35.5</v>
      </c>
      <c r="L97" s="86" t="s">
        <v>145</v>
      </c>
    </row>
    <row r="98" spans="1:12" x14ac:dyDescent="0.25">
      <c r="A98" s="68" t="str">
        <f>IF(ISERROR(VLOOKUP($B98,'WR52 D1'!$B:$B,1,0)),"","X")</f>
        <v>X</v>
      </c>
      <c r="B98" s="68" t="str">
        <f t="shared" si="3"/>
        <v>CB5261G089</v>
      </c>
      <c r="C98" s="86" t="s">
        <v>7</v>
      </c>
      <c r="D98" s="86" t="s">
        <v>8</v>
      </c>
      <c r="E98" s="86" t="s">
        <v>572</v>
      </c>
      <c r="F98" s="86" t="s">
        <v>573</v>
      </c>
      <c r="G98" s="86" t="s">
        <v>574</v>
      </c>
      <c r="H98" s="86" t="s">
        <v>149</v>
      </c>
      <c r="I98" s="86" t="s">
        <v>531</v>
      </c>
      <c r="K98" s="98">
        <v>35.5</v>
      </c>
      <c r="L98" s="86" t="s">
        <v>145</v>
      </c>
    </row>
    <row r="99" spans="1:12" x14ac:dyDescent="0.25">
      <c r="A99" s="68" t="str">
        <f>IF(ISERROR(VLOOKUP($B99,'WR52 D1'!$B:$B,1,0)),"","X")</f>
        <v>X</v>
      </c>
      <c r="B99" s="68" t="str">
        <f t="shared" si="3"/>
        <v>CB5262G042</v>
      </c>
      <c r="C99" s="86" t="s">
        <v>7</v>
      </c>
      <c r="D99" s="86" t="s">
        <v>8</v>
      </c>
      <c r="E99" s="86" t="s">
        <v>576</v>
      </c>
      <c r="F99" s="86" t="s">
        <v>573</v>
      </c>
      <c r="G99" s="86" t="s">
        <v>9</v>
      </c>
      <c r="H99" s="86" t="s">
        <v>325</v>
      </c>
      <c r="I99" s="86" t="s">
        <v>531</v>
      </c>
      <c r="K99" s="98">
        <v>36.5</v>
      </c>
      <c r="L99" s="86" t="s">
        <v>145</v>
      </c>
    </row>
    <row r="100" spans="1:12" x14ac:dyDescent="0.25">
      <c r="A100" s="68" t="str">
        <f>IF(ISERROR(VLOOKUP($B100,'WR52 D1'!$B:$B,1,0)),"","X")</f>
        <v>X</v>
      </c>
      <c r="B100" s="68" t="str">
        <f t="shared" si="3"/>
        <v>CB5263G027</v>
      </c>
      <c r="C100" s="86" t="s">
        <v>7</v>
      </c>
      <c r="D100" s="86" t="s">
        <v>8</v>
      </c>
      <c r="E100" s="86" t="s">
        <v>578</v>
      </c>
      <c r="F100" s="86" t="s">
        <v>579</v>
      </c>
      <c r="G100" s="86" t="s">
        <v>423</v>
      </c>
      <c r="H100" s="86" t="s">
        <v>424</v>
      </c>
      <c r="I100" s="86" t="s">
        <v>531</v>
      </c>
      <c r="K100" s="98">
        <v>35.5</v>
      </c>
      <c r="L100" s="86" t="s">
        <v>145</v>
      </c>
    </row>
    <row r="101" spans="1:12" x14ac:dyDescent="0.25">
      <c r="A101" s="68" t="str">
        <f>IF(ISERROR(VLOOKUP($B101,'WR52 D1'!$B:$B,1,0)),"","X")</f>
        <v>X</v>
      </c>
      <c r="B101" s="68" t="str">
        <f t="shared" si="3"/>
        <v>CB5263G057</v>
      </c>
      <c r="C101" s="86" t="s">
        <v>7</v>
      </c>
      <c r="D101" s="86" t="s">
        <v>8</v>
      </c>
      <c r="E101" s="86" t="s">
        <v>578</v>
      </c>
      <c r="F101" s="86" t="s">
        <v>579</v>
      </c>
      <c r="G101" s="86" t="s">
        <v>419</v>
      </c>
      <c r="H101" s="86" t="s">
        <v>420</v>
      </c>
      <c r="I101" s="86" t="s">
        <v>531</v>
      </c>
      <c r="K101" s="98">
        <v>35.5</v>
      </c>
      <c r="L101" s="86" t="s">
        <v>145</v>
      </c>
    </row>
    <row r="102" spans="1:12" x14ac:dyDescent="0.25">
      <c r="A102" s="68" t="str">
        <f>IF(ISERROR(VLOOKUP($B102,'WR52 D1'!$B:$B,1,0)),"","X")</f>
        <v>X</v>
      </c>
      <c r="B102" s="68" t="str">
        <f t="shared" si="3"/>
        <v>CB5264G052</v>
      </c>
      <c r="C102" s="86" t="s">
        <v>7</v>
      </c>
      <c r="D102" s="86" t="s">
        <v>8</v>
      </c>
      <c r="E102" s="86" t="s">
        <v>582</v>
      </c>
      <c r="F102" s="86" t="s">
        <v>583</v>
      </c>
      <c r="G102" s="86" t="s">
        <v>112</v>
      </c>
      <c r="H102" s="86" t="s">
        <v>149</v>
      </c>
      <c r="I102" s="86" t="s">
        <v>531</v>
      </c>
      <c r="K102" s="98">
        <v>35.5</v>
      </c>
      <c r="L102" s="86" t="s">
        <v>145</v>
      </c>
    </row>
    <row r="103" spans="1:12" x14ac:dyDescent="0.25">
      <c r="A103" s="68" t="str">
        <f>IF(ISERROR(VLOOKUP($B103,'WR52 D1'!$B:$B,1,0)),"","X")</f>
        <v>X</v>
      </c>
      <c r="B103" s="68" t="str">
        <f t="shared" si="3"/>
        <v>CB5264G096</v>
      </c>
      <c r="C103" s="86" t="s">
        <v>7</v>
      </c>
      <c r="D103" s="86" t="s">
        <v>8</v>
      </c>
      <c r="E103" s="86" t="s">
        <v>582</v>
      </c>
      <c r="F103" s="86" t="s">
        <v>583</v>
      </c>
      <c r="G103" s="86" t="s">
        <v>154</v>
      </c>
      <c r="H103" s="86" t="s">
        <v>155</v>
      </c>
      <c r="I103" s="86" t="s">
        <v>531</v>
      </c>
      <c r="K103" s="98">
        <v>35.5</v>
      </c>
      <c r="L103" s="86" t="s">
        <v>145</v>
      </c>
    </row>
    <row r="104" spans="1:12" x14ac:dyDescent="0.25">
      <c r="A104" s="68" t="str">
        <f>IF(ISERROR(VLOOKUP($B104,'WR52 D1'!$B:$B,1,0)),"","X")</f>
        <v>X</v>
      </c>
      <c r="B104" s="68" t="str">
        <f t="shared" si="3"/>
        <v>CB5265G018</v>
      </c>
      <c r="C104" s="86" t="s">
        <v>7</v>
      </c>
      <c r="D104" s="86" t="s">
        <v>8</v>
      </c>
      <c r="E104" s="86" t="s">
        <v>586</v>
      </c>
      <c r="F104" s="86" t="s">
        <v>587</v>
      </c>
      <c r="G104" s="86" t="s">
        <v>300</v>
      </c>
      <c r="H104" s="86" t="s">
        <v>147</v>
      </c>
      <c r="I104" s="86" t="s">
        <v>531</v>
      </c>
      <c r="K104" s="98">
        <v>35.5</v>
      </c>
      <c r="L104" s="86" t="s">
        <v>145</v>
      </c>
    </row>
    <row r="105" spans="1:12" x14ac:dyDescent="0.25">
      <c r="A105" s="68" t="str">
        <f>IF(ISERROR(VLOOKUP($B105,'WR52 D1'!$B:$B,1,0)),"","X")</f>
        <v>X</v>
      </c>
      <c r="B105" s="68" t="str">
        <f t="shared" si="3"/>
        <v>CB5265G053</v>
      </c>
      <c r="C105" s="86" t="s">
        <v>7</v>
      </c>
      <c r="D105" s="86" t="s">
        <v>8</v>
      </c>
      <c r="E105" s="86" t="s">
        <v>586</v>
      </c>
      <c r="F105" s="86" t="s">
        <v>587</v>
      </c>
      <c r="G105" s="86" t="s">
        <v>117</v>
      </c>
      <c r="H105" s="86" t="s">
        <v>17</v>
      </c>
      <c r="I105" s="86" t="s">
        <v>531</v>
      </c>
      <c r="K105" s="98">
        <v>35.5</v>
      </c>
      <c r="L105" s="86" t="s">
        <v>145</v>
      </c>
    </row>
    <row r="106" spans="1:12" x14ac:dyDescent="0.25">
      <c r="A106" s="68" t="str">
        <f>IF(ISERROR(VLOOKUP($B106,'WR52 D1'!$B:$B,1,0)),"","X")</f>
        <v>X</v>
      </c>
      <c r="B106" s="68" t="str">
        <f t="shared" si="3"/>
        <v>CSW127101001</v>
      </c>
      <c r="C106" s="86" t="s">
        <v>7</v>
      </c>
      <c r="D106" s="86" t="s">
        <v>61</v>
      </c>
      <c r="E106" s="86" t="s">
        <v>657</v>
      </c>
      <c r="F106" s="86" t="s">
        <v>658</v>
      </c>
      <c r="G106" s="86" t="s">
        <v>54</v>
      </c>
      <c r="H106" s="86" t="s">
        <v>62</v>
      </c>
      <c r="I106" s="86" t="s">
        <v>531</v>
      </c>
      <c r="K106" s="98">
        <v>34</v>
      </c>
      <c r="L106" s="86" t="s">
        <v>145</v>
      </c>
    </row>
    <row r="107" spans="1:12" x14ac:dyDescent="0.25">
      <c r="A107" s="68" t="str">
        <f>IF(ISERROR(VLOOKUP($B107,'WR52 D1'!$B:$B,1,0)),"","X")</f>
        <v>X</v>
      </c>
      <c r="B107" s="68" t="str">
        <f t="shared" si="3"/>
        <v>CSW127101010</v>
      </c>
      <c r="C107" s="86" t="s">
        <v>7</v>
      </c>
      <c r="D107" s="86" t="s">
        <v>61</v>
      </c>
      <c r="E107" s="86" t="s">
        <v>657</v>
      </c>
      <c r="F107" s="86" t="s">
        <v>658</v>
      </c>
      <c r="G107" s="86" t="s">
        <v>331</v>
      </c>
      <c r="H107" s="86" t="s">
        <v>332</v>
      </c>
      <c r="I107" s="86" t="s">
        <v>531</v>
      </c>
      <c r="K107" s="98">
        <v>34</v>
      </c>
      <c r="L107" s="86" t="s">
        <v>145</v>
      </c>
    </row>
    <row r="108" spans="1:12" x14ac:dyDescent="0.25">
      <c r="A108" s="68" t="str">
        <f>IF(ISERROR(VLOOKUP($B108,'WR52 D1'!$B:$B,1,0)),"","X")</f>
        <v>X</v>
      </c>
      <c r="B108" s="68" t="str">
        <f t="shared" si="3"/>
        <v>CSW127102001</v>
      </c>
      <c r="C108" s="86" t="s">
        <v>7</v>
      </c>
      <c r="D108" s="86" t="s">
        <v>61</v>
      </c>
      <c r="E108" s="86" t="s">
        <v>669</v>
      </c>
      <c r="F108" s="86" t="s">
        <v>670</v>
      </c>
      <c r="G108" s="86" t="s">
        <v>54</v>
      </c>
      <c r="H108" s="86" t="s">
        <v>62</v>
      </c>
      <c r="I108" s="86" t="s">
        <v>531</v>
      </c>
      <c r="K108" s="98">
        <v>34</v>
      </c>
      <c r="L108" s="86" t="s">
        <v>145</v>
      </c>
    </row>
    <row r="109" spans="1:12" x14ac:dyDescent="0.25">
      <c r="A109" s="68" t="str">
        <f>IF(ISERROR(VLOOKUP($B109,'WR52 D1'!$B:$B,1,0)),"","X")</f>
        <v>X</v>
      </c>
      <c r="B109" s="68" t="str">
        <f t="shared" si="3"/>
        <v>CSW127103001</v>
      </c>
      <c r="C109" s="86" t="s">
        <v>7</v>
      </c>
      <c r="D109" s="86" t="s">
        <v>61</v>
      </c>
      <c r="E109" s="86" t="s">
        <v>676</v>
      </c>
      <c r="F109" s="86" t="s">
        <v>677</v>
      </c>
      <c r="G109" s="86" t="s">
        <v>54</v>
      </c>
      <c r="H109" s="86" t="s">
        <v>62</v>
      </c>
      <c r="I109" s="86" t="s">
        <v>531</v>
      </c>
      <c r="K109" s="98">
        <v>34</v>
      </c>
      <c r="L109" s="86" t="s">
        <v>145</v>
      </c>
    </row>
    <row r="110" spans="1:12" x14ac:dyDescent="0.25">
      <c r="A110" s="68" t="str">
        <f>IF(ISERROR(VLOOKUP($B110,'WR52 D1'!$B:$B,1,0)),"","X")</f>
        <v>X</v>
      </c>
      <c r="B110" s="68" t="str">
        <f t="shared" si="3"/>
        <v>CSW127103010</v>
      </c>
      <c r="C110" s="86" t="s">
        <v>7</v>
      </c>
      <c r="D110" s="86" t="s">
        <v>61</v>
      </c>
      <c r="E110" s="86" t="s">
        <v>676</v>
      </c>
      <c r="F110" s="86" t="s">
        <v>677</v>
      </c>
      <c r="G110" s="86" t="s">
        <v>331</v>
      </c>
      <c r="H110" s="86" t="s">
        <v>332</v>
      </c>
      <c r="I110" s="86" t="s">
        <v>531</v>
      </c>
      <c r="K110" s="98">
        <v>34</v>
      </c>
      <c r="L110" s="86" t="s">
        <v>145</v>
      </c>
    </row>
    <row r="111" spans="1:12" x14ac:dyDescent="0.25">
      <c r="A111" s="68" t="str">
        <f>IF(ISERROR(VLOOKUP($B111,'WR52 D1'!$B:$B,1,0)),"","X")</f>
        <v>X</v>
      </c>
      <c r="B111" s="68" t="str">
        <f t="shared" si="3"/>
        <v>CSW127104001</v>
      </c>
      <c r="C111" s="86" t="s">
        <v>7</v>
      </c>
      <c r="D111" s="86" t="s">
        <v>61</v>
      </c>
      <c r="E111" s="86" t="s">
        <v>688</v>
      </c>
      <c r="F111" s="86" t="s">
        <v>689</v>
      </c>
      <c r="G111" s="86" t="s">
        <v>54</v>
      </c>
      <c r="H111" s="86" t="s">
        <v>62</v>
      </c>
      <c r="I111" s="86" t="s">
        <v>531</v>
      </c>
      <c r="K111" s="98">
        <v>34</v>
      </c>
      <c r="L111" s="86" t="s">
        <v>145</v>
      </c>
    </row>
    <row r="112" spans="1:12" x14ac:dyDescent="0.25">
      <c r="A112" s="68" t="str">
        <f>IF(ISERROR(VLOOKUP($B112,'WR52 D1'!$B:$B,1,0)),"","X")</f>
        <v>X</v>
      </c>
      <c r="B112" s="68" t="str">
        <f t="shared" si="3"/>
        <v>CSW127104010</v>
      </c>
      <c r="C112" s="86" t="s">
        <v>7</v>
      </c>
      <c r="D112" s="86" t="s">
        <v>61</v>
      </c>
      <c r="E112" s="86" t="s">
        <v>688</v>
      </c>
      <c r="F112" s="86" t="s">
        <v>689</v>
      </c>
      <c r="G112" s="86" t="s">
        <v>331</v>
      </c>
      <c r="H112" s="86" t="s">
        <v>332</v>
      </c>
      <c r="I112" s="86" t="s">
        <v>531</v>
      </c>
      <c r="K112" s="98">
        <v>34</v>
      </c>
      <c r="L112" s="86" t="s">
        <v>145</v>
      </c>
    </row>
    <row r="113" spans="1:12" x14ac:dyDescent="0.25">
      <c r="A113" s="68" t="str">
        <f>IF(ISERROR(VLOOKUP($B113,'WR52 D1'!$B:$B,1,0)),"","X")</f>
        <v>X</v>
      </c>
      <c r="B113" s="68" t="str">
        <f t="shared" si="3"/>
        <v>CTS127110001</v>
      </c>
      <c r="C113" s="86" t="s">
        <v>7</v>
      </c>
      <c r="D113" s="86" t="s">
        <v>63</v>
      </c>
      <c r="E113" s="86" t="s">
        <v>726</v>
      </c>
      <c r="F113" s="86" t="s">
        <v>727</v>
      </c>
      <c r="G113" s="86" t="s">
        <v>54</v>
      </c>
      <c r="H113" s="86" t="s">
        <v>62</v>
      </c>
      <c r="I113" s="86" t="s">
        <v>531</v>
      </c>
      <c r="K113" s="98">
        <v>11</v>
      </c>
      <c r="L113" s="86" t="s">
        <v>145</v>
      </c>
    </row>
    <row r="114" spans="1:12" x14ac:dyDescent="0.25">
      <c r="A114" s="68" t="str">
        <f>IF(ISERROR(VLOOKUP($B114,'WR52 D1'!$B:$B,1,0)),"","X")</f>
        <v>X</v>
      </c>
      <c r="B114" s="68" t="str">
        <f t="shared" si="3"/>
        <v>CTS127110005</v>
      </c>
      <c r="C114" s="86" t="s">
        <v>7</v>
      </c>
      <c r="D114" s="86" t="s">
        <v>63</v>
      </c>
      <c r="E114" s="86" t="s">
        <v>726</v>
      </c>
      <c r="F114" s="86" t="s">
        <v>727</v>
      </c>
      <c r="G114" s="86" t="s">
        <v>525</v>
      </c>
      <c r="H114" s="86" t="s">
        <v>526</v>
      </c>
      <c r="I114" s="86" t="s">
        <v>531</v>
      </c>
      <c r="K114" s="98">
        <v>11</v>
      </c>
      <c r="L114" s="86" t="s">
        <v>145</v>
      </c>
    </row>
    <row r="115" spans="1:12" x14ac:dyDescent="0.25">
      <c r="A115" s="68" t="str">
        <f>IF(ISERROR(VLOOKUP($B115,'WR52 D1'!$B:$B,1,0)),"","X")</f>
        <v>X</v>
      </c>
      <c r="B115" s="68" t="str">
        <f t="shared" si="3"/>
        <v>CTS127110040</v>
      </c>
      <c r="C115" s="86" t="s">
        <v>7</v>
      </c>
      <c r="D115" s="86" t="s">
        <v>63</v>
      </c>
      <c r="E115" s="86" t="s">
        <v>726</v>
      </c>
      <c r="F115" s="86" t="s">
        <v>727</v>
      </c>
      <c r="G115" s="86" t="s">
        <v>728</v>
      </c>
      <c r="H115" s="86" t="s">
        <v>729</v>
      </c>
      <c r="I115" s="86" t="s">
        <v>531</v>
      </c>
      <c r="K115" s="98">
        <v>11</v>
      </c>
      <c r="L115" s="86" t="s">
        <v>145</v>
      </c>
    </row>
    <row r="116" spans="1:12" x14ac:dyDescent="0.25">
      <c r="A116" s="68" t="str">
        <f>IF(ISERROR(VLOOKUP($B116,'WR52 D1'!$B:$B,1,0)),"","X")</f>
        <v>X</v>
      </c>
      <c r="B116" s="68" t="str">
        <f t="shared" si="3"/>
        <v>CTS127111062</v>
      </c>
      <c r="C116" s="86" t="s">
        <v>7</v>
      </c>
      <c r="D116" s="86" t="s">
        <v>63</v>
      </c>
      <c r="E116" s="86" t="s">
        <v>745</v>
      </c>
      <c r="F116" s="86" t="s">
        <v>746</v>
      </c>
      <c r="G116" s="86" t="s">
        <v>747</v>
      </c>
      <c r="H116" s="86" t="s">
        <v>748</v>
      </c>
      <c r="I116" s="86" t="s">
        <v>531</v>
      </c>
      <c r="K116" s="98">
        <v>11</v>
      </c>
      <c r="L116" s="86" t="s">
        <v>145</v>
      </c>
    </row>
    <row r="117" spans="1:12" x14ac:dyDescent="0.25">
      <c r="A117" s="68" t="str">
        <f>IF(ISERROR(VLOOKUP($B117,'WR52 D1'!$B:$B,1,0)),"","X")</f>
        <v>X</v>
      </c>
      <c r="B117" s="68" t="str">
        <f t="shared" si="3"/>
        <v>CTS127112001</v>
      </c>
      <c r="C117" s="86" t="s">
        <v>7</v>
      </c>
      <c r="D117" s="86" t="s">
        <v>63</v>
      </c>
      <c r="E117" s="86" t="s">
        <v>754</v>
      </c>
      <c r="F117" s="86" t="s">
        <v>755</v>
      </c>
      <c r="G117" s="86" t="s">
        <v>54</v>
      </c>
      <c r="H117" s="86" t="s">
        <v>62</v>
      </c>
      <c r="I117" s="86" t="s">
        <v>531</v>
      </c>
      <c r="K117" s="98">
        <v>11</v>
      </c>
      <c r="L117" s="86" t="s">
        <v>145</v>
      </c>
    </row>
    <row r="118" spans="1:12" x14ac:dyDescent="0.25">
      <c r="A118" s="68" t="str">
        <f>IF(ISERROR(VLOOKUP($B118,'WR52 D1'!$B:$B,1,0)),"","X")</f>
        <v>X</v>
      </c>
      <c r="B118" s="68" t="str">
        <f t="shared" si="3"/>
        <v>CTS127113001</v>
      </c>
      <c r="C118" s="86" t="s">
        <v>7</v>
      </c>
      <c r="D118" s="86" t="s">
        <v>63</v>
      </c>
      <c r="E118" s="86" t="s">
        <v>761</v>
      </c>
      <c r="F118" s="86" t="s">
        <v>762</v>
      </c>
      <c r="G118" s="86" t="s">
        <v>54</v>
      </c>
      <c r="H118" s="86" t="s">
        <v>62</v>
      </c>
      <c r="I118" s="86" t="s">
        <v>531</v>
      </c>
      <c r="K118" s="98">
        <v>11</v>
      </c>
      <c r="L118" s="86" t="s">
        <v>145</v>
      </c>
    </row>
    <row r="119" spans="1:12" x14ac:dyDescent="0.25">
      <c r="A119" s="68" t="str">
        <f>IF(ISERROR(VLOOKUP($B119,'WR52 D1'!$B:$B,1,0)),"","X")</f>
        <v>X</v>
      </c>
      <c r="B119" s="68" t="str">
        <f t="shared" si="3"/>
        <v>CTS127113010</v>
      </c>
      <c r="C119" s="86" t="s">
        <v>7</v>
      </c>
      <c r="D119" s="86" t="s">
        <v>63</v>
      </c>
      <c r="E119" s="86" t="s">
        <v>761</v>
      </c>
      <c r="F119" s="86" t="s">
        <v>762</v>
      </c>
      <c r="G119" s="86" t="s">
        <v>331</v>
      </c>
      <c r="H119" s="86" t="s">
        <v>332</v>
      </c>
      <c r="I119" s="86" t="s">
        <v>531</v>
      </c>
      <c r="K119" s="98">
        <v>11</v>
      </c>
      <c r="L119" s="86" t="s">
        <v>145</v>
      </c>
    </row>
    <row r="120" spans="1:12" x14ac:dyDescent="0.25">
      <c r="A120" s="68" t="str">
        <f>IF(ISERROR(VLOOKUP($B120,'WR52 D1'!$B:$B,1,0)),"","X")</f>
        <v>X</v>
      </c>
      <c r="B120" s="68" t="str">
        <f t="shared" si="3"/>
        <v>CTS127114001</v>
      </c>
      <c r="C120" s="86" t="s">
        <v>7</v>
      </c>
      <c r="D120" s="86" t="s">
        <v>63</v>
      </c>
      <c r="E120" s="86" t="s">
        <v>773</v>
      </c>
      <c r="F120" s="86" t="s">
        <v>774</v>
      </c>
      <c r="G120" s="86" t="s">
        <v>54</v>
      </c>
      <c r="H120" s="86" t="s">
        <v>62</v>
      </c>
      <c r="I120" s="86" t="s">
        <v>531</v>
      </c>
      <c r="K120" s="98">
        <v>11</v>
      </c>
      <c r="L120" s="86" t="s">
        <v>145</v>
      </c>
    </row>
    <row r="121" spans="1:12" x14ac:dyDescent="0.25">
      <c r="A121" s="68" t="str">
        <f>IF(ISERROR(VLOOKUP($B121,'WR52 D1'!$B:$B,1,0)),"","X")</f>
        <v>X</v>
      </c>
      <c r="B121" s="68" t="str">
        <f t="shared" si="3"/>
        <v>CTS127114002</v>
      </c>
      <c r="C121" s="86" t="s">
        <v>7</v>
      </c>
      <c r="D121" s="86" t="s">
        <v>63</v>
      </c>
      <c r="E121" s="86" t="s">
        <v>773</v>
      </c>
      <c r="F121" s="86" t="s">
        <v>774</v>
      </c>
      <c r="G121" s="86" t="s">
        <v>59</v>
      </c>
      <c r="H121" s="86" t="s">
        <v>64</v>
      </c>
      <c r="I121" s="86" t="s">
        <v>531</v>
      </c>
      <c r="K121" s="98">
        <v>11</v>
      </c>
      <c r="L121" s="86" t="s">
        <v>145</v>
      </c>
    </row>
    <row r="122" spans="1:12" x14ac:dyDescent="0.25">
      <c r="A122" s="68" t="str">
        <f>IF(ISERROR(VLOOKUP($B122,'WR52 D1'!$B:$B,1,0)),"","X")</f>
        <v>X</v>
      </c>
      <c r="B122" s="68" t="str">
        <f t="shared" si="3"/>
        <v>CW5210024</v>
      </c>
      <c r="C122" s="86" t="s">
        <v>7</v>
      </c>
      <c r="D122" s="86" t="s">
        <v>20</v>
      </c>
      <c r="E122" s="86" t="s">
        <v>641</v>
      </c>
      <c r="F122" s="86" t="s">
        <v>642</v>
      </c>
      <c r="G122" s="86" t="s">
        <v>21</v>
      </c>
      <c r="H122" s="86" t="s">
        <v>22</v>
      </c>
      <c r="I122" s="86" t="s">
        <v>531</v>
      </c>
      <c r="K122" s="98">
        <v>14.5</v>
      </c>
      <c r="L122" s="86" t="s">
        <v>145</v>
      </c>
    </row>
    <row r="123" spans="1:12" x14ac:dyDescent="0.25">
      <c r="A123" s="68" t="str">
        <f>IF(ISERROR(VLOOKUP($B123,'WR52 D1'!$B:$B,1,0)),"","X")</f>
        <v>X</v>
      </c>
      <c r="B123" s="68" t="str">
        <f t="shared" si="3"/>
        <v>GC5201G077</v>
      </c>
      <c r="C123" s="86" t="s">
        <v>24</v>
      </c>
      <c r="D123" s="86" t="s">
        <v>65</v>
      </c>
      <c r="E123" s="86" t="s">
        <v>826</v>
      </c>
      <c r="F123" s="86" t="s">
        <v>827</v>
      </c>
      <c r="G123" s="86" t="s">
        <v>514</v>
      </c>
      <c r="H123" s="86" t="s">
        <v>515</v>
      </c>
      <c r="I123" s="86" t="s">
        <v>531</v>
      </c>
      <c r="K123" s="98">
        <v>49</v>
      </c>
      <c r="L123" s="86" t="s">
        <v>145</v>
      </c>
    </row>
    <row r="124" spans="1:12" x14ac:dyDescent="0.25">
      <c r="A124" s="68" t="str">
        <f>IF(ISERROR(VLOOKUP($B124,'WR52 D1'!$B:$B,1,0)),"","X")</f>
        <v>X</v>
      </c>
      <c r="B124" s="68" t="str">
        <f t="shared" si="3"/>
        <v>GC5201G080</v>
      </c>
      <c r="C124" s="86" t="s">
        <v>24</v>
      </c>
      <c r="D124" s="86" t="s">
        <v>65</v>
      </c>
      <c r="E124" s="86" t="s">
        <v>826</v>
      </c>
      <c r="F124" s="86" t="s">
        <v>827</v>
      </c>
      <c r="G124" s="86" t="s">
        <v>263</v>
      </c>
      <c r="H124" s="86" t="s">
        <v>426</v>
      </c>
      <c r="I124" s="86" t="s">
        <v>531</v>
      </c>
      <c r="K124" s="98">
        <v>49</v>
      </c>
      <c r="L124" s="86" t="s">
        <v>145</v>
      </c>
    </row>
    <row r="125" spans="1:12" x14ac:dyDescent="0.25">
      <c r="A125" s="68" t="str">
        <f>IF(ISERROR(VLOOKUP($B125,'WR52 D1'!$B:$B,1,0)),"","X")</f>
        <v>X</v>
      </c>
      <c r="B125" s="68" t="str">
        <f t="shared" si="3"/>
        <v>GC5202G004</v>
      </c>
      <c r="C125" s="86" t="s">
        <v>24</v>
      </c>
      <c r="D125" s="86" t="s">
        <v>65</v>
      </c>
      <c r="E125" s="86" t="s">
        <v>830</v>
      </c>
      <c r="F125" s="86" t="s">
        <v>831</v>
      </c>
      <c r="G125" s="86" t="s">
        <v>516</v>
      </c>
      <c r="H125" s="86" t="s">
        <v>517</v>
      </c>
      <c r="I125" s="86" t="s">
        <v>531</v>
      </c>
      <c r="K125" s="98">
        <v>49</v>
      </c>
      <c r="L125" s="86" t="s">
        <v>145</v>
      </c>
    </row>
    <row r="126" spans="1:12" x14ac:dyDescent="0.25">
      <c r="A126" s="68" t="str">
        <f>IF(ISERROR(VLOOKUP($B126,'WR52 D1'!$B:$B,1,0)),"","X")</f>
        <v>X</v>
      </c>
      <c r="B126" s="68" t="str">
        <f t="shared" si="3"/>
        <v>GC5202G007</v>
      </c>
      <c r="C126" s="86" t="s">
        <v>24</v>
      </c>
      <c r="D126" s="86" t="s">
        <v>65</v>
      </c>
      <c r="E126" s="86" t="s">
        <v>830</v>
      </c>
      <c r="F126" s="86" t="s">
        <v>831</v>
      </c>
      <c r="G126" s="86" t="s">
        <v>520</v>
      </c>
      <c r="H126" s="86" t="s">
        <v>527</v>
      </c>
      <c r="I126" s="86" t="s">
        <v>531</v>
      </c>
      <c r="K126" s="98">
        <v>49</v>
      </c>
      <c r="L126" s="86" t="s">
        <v>145</v>
      </c>
    </row>
    <row r="127" spans="1:12" x14ac:dyDescent="0.25">
      <c r="A127" s="68" t="str">
        <f>IF(ISERROR(VLOOKUP($B127,'WR52 D1'!$B:$B,1,0)),"","X")</f>
        <v>X</v>
      </c>
      <c r="B127" s="68" t="str">
        <f t="shared" si="3"/>
        <v>GC5203G004</v>
      </c>
      <c r="C127" s="86" t="s">
        <v>24</v>
      </c>
      <c r="D127" s="86" t="s">
        <v>65</v>
      </c>
      <c r="E127" s="86" t="s">
        <v>834</v>
      </c>
      <c r="F127" s="86" t="s">
        <v>835</v>
      </c>
      <c r="G127" s="86" t="s">
        <v>516</v>
      </c>
      <c r="H127" s="86" t="s">
        <v>517</v>
      </c>
      <c r="I127" s="86" t="s">
        <v>531</v>
      </c>
      <c r="K127" s="98">
        <v>49</v>
      </c>
      <c r="L127" s="86" t="s">
        <v>145</v>
      </c>
    </row>
    <row r="128" spans="1:12" x14ac:dyDescent="0.25">
      <c r="A128" s="68" t="str">
        <f>IF(ISERROR(VLOOKUP($B128,'WR52 D1'!$B:$B,1,0)),"","X")</f>
        <v>X</v>
      </c>
      <c r="B128" s="68" t="str">
        <f t="shared" si="3"/>
        <v>GC5203G080</v>
      </c>
      <c r="C128" s="86" t="s">
        <v>24</v>
      </c>
      <c r="D128" s="86" t="s">
        <v>65</v>
      </c>
      <c r="E128" s="86" t="s">
        <v>834</v>
      </c>
      <c r="F128" s="86" t="s">
        <v>835</v>
      </c>
      <c r="G128" s="86" t="s">
        <v>263</v>
      </c>
      <c r="H128" s="86" t="s">
        <v>426</v>
      </c>
      <c r="I128" s="86" t="s">
        <v>531</v>
      </c>
      <c r="K128" s="98">
        <v>49</v>
      </c>
      <c r="L128" s="86" t="s">
        <v>145</v>
      </c>
    </row>
    <row r="129" spans="1:12" x14ac:dyDescent="0.25">
      <c r="A129" s="68" t="str">
        <f>IF(ISERROR(VLOOKUP($B129,'WR52 D1'!$B:$B,1,0)),"","X")</f>
        <v>X</v>
      </c>
      <c r="B129" s="68" t="str">
        <f t="shared" si="3"/>
        <v>GB5201G033</v>
      </c>
      <c r="C129" s="86" t="s">
        <v>24</v>
      </c>
      <c r="D129" s="86" t="s">
        <v>8</v>
      </c>
      <c r="E129" s="86" t="s">
        <v>590</v>
      </c>
      <c r="F129" s="86" t="s">
        <v>591</v>
      </c>
      <c r="G129" s="86" t="s">
        <v>16</v>
      </c>
      <c r="H129" s="86" t="s">
        <v>17</v>
      </c>
      <c r="I129" s="86" t="s">
        <v>531</v>
      </c>
      <c r="K129" s="98">
        <v>35.5</v>
      </c>
      <c r="L129" s="86" t="s">
        <v>145</v>
      </c>
    </row>
    <row r="130" spans="1:12" x14ac:dyDescent="0.25">
      <c r="A130" s="68" t="str">
        <f>IF(ISERROR(VLOOKUP($B130,'WR52 D1'!$B:$B,1,0)),"","X")</f>
        <v>X</v>
      </c>
      <c r="B130" s="68" t="str">
        <f t="shared" si="3"/>
        <v>GB5201G060</v>
      </c>
      <c r="C130" s="86" t="s">
        <v>24</v>
      </c>
      <c r="D130" s="86" t="s">
        <v>8</v>
      </c>
      <c r="E130" s="86" t="s">
        <v>590</v>
      </c>
      <c r="F130" s="86" t="s">
        <v>591</v>
      </c>
      <c r="G130" s="86" t="s">
        <v>221</v>
      </c>
      <c r="H130" s="86" t="s">
        <v>224</v>
      </c>
      <c r="I130" s="86" t="s">
        <v>531</v>
      </c>
      <c r="K130" s="98">
        <v>36.5</v>
      </c>
      <c r="L130" s="86" t="s">
        <v>145</v>
      </c>
    </row>
    <row r="131" spans="1:12" x14ac:dyDescent="0.25">
      <c r="A131" s="68" t="str">
        <f>IF(ISERROR(VLOOKUP($B131,'WR52 D1'!$B:$B,1,0)),"","X")</f>
        <v>X</v>
      </c>
      <c r="B131" s="68" t="str">
        <f t="shared" si="3"/>
        <v>GB5202G023</v>
      </c>
      <c r="C131" s="86" t="s">
        <v>24</v>
      </c>
      <c r="D131" s="86" t="s">
        <v>8</v>
      </c>
      <c r="E131" s="86" t="s">
        <v>594</v>
      </c>
      <c r="F131" s="86" t="s">
        <v>595</v>
      </c>
      <c r="G131" s="86" t="s">
        <v>513</v>
      </c>
      <c r="H131" s="86" t="s">
        <v>251</v>
      </c>
      <c r="I131" s="86" t="s">
        <v>531</v>
      </c>
      <c r="K131" s="98">
        <v>35.5</v>
      </c>
      <c r="L131" s="86" t="s">
        <v>145</v>
      </c>
    </row>
    <row r="132" spans="1:12" x14ac:dyDescent="0.25">
      <c r="A132" s="68" t="str">
        <f>IF(ISERROR(VLOOKUP($B132,'WR52 D1'!$B:$B,1,0)),"","X")</f>
        <v>X</v>
      </c>
      <c r="B132" s="68" t="str">
        <f t="shared" si="3"/>
        <v>GB5202G052</v>
      </c>
      <c r="C132" s="86" t="s">
        <v>24</v>
      </c>
      <c r="D132" s="86" t="s">
        <v>8</v>
      </c>
      <c r="E132" s="86" t="s">
        <v>594</v>
      </c>
      <c r="F132" s="86" t="s">
        <v>595</v>
      </c>
      <c r="G132" s="86" t="s">
        <v>112</v>
      </c>
      <c r="H132" s="86" t="s">
        <v>149</v>
      </c>
      <c r="I132" s="86" t="s">
        <v>531</v>
      </c>
      <c r="K132" s="98">
        <v>35.5</v>
      </c>
      <c r="L132" s="86" t="s">
        <v>145</v>
      </c>
    </row>
    <row r="133" spans="1:12" x14ac:dyDescent="0.25">
      <c r="A133" s="68" t="str">
        <f>IF(ISERROR(VLOOKUP($B133,'WR52 D1'!$B:$B,1,0)),"","X")</f>
        <v>X</v>
      </c>
      <c r="B133" s="68" t="str">
        <f t="shared" si="3"/>
        <v>GB5203G016</v>
      </c>
      <c r="C133" s="86" t="s">
        <v>24</v>
      </c>
      <c r="D133" s="86" t="s">
        <v>8</v>
      </c>
      <c r="E133" s="86" t="s">
        <v>598</v>
      </c>
      <c r="F133" s="86" t="s">
        <v>599</v>
      </c>
      <c r="G133" s="86" t="s">
        <v>25</v>
      </c>
      <c r="H133" s="86" t="s">
        <v>15</v>
      </c>
      <c r="I133" s="86" t="s">
        <v>531</v>
      </c>
      <c r="K133" s="98">
        <v>35.5</v>
      </c>
      <c r="L133" s="86" t="s">
        <v>145</v>
      </c>
    </row>
    <row r="134" spans="1:12" x14ac:dyDescent="0.25">
      <c r="A134" s="68" t="str">
        <f>IF(ISERROR(VLOOKUP($B134,'WR52 D1'!$B:$B,1,0)),"","X")</f>
        <v>X</v>
      </c>
      <c r="B134" s="68" t="str">
        <f t="shared" si="3"/>
        <v>GB5203G053</v>
      </c>
      <c r="C134" s="86" t="s">
        <v>24</v>
      </c>
      <c r="D134" s="86" t="s">
        <v>8</v>
      </c>
      <c r="E134" s="86" t="s">
        <v>598</v>
      </c>
      <c r="F134" s="86" t="s">
        <v>599</v>
      </c>
      <c r="G134" s="86" t="s">
        <v>117</v>
      </c>
      <c r="H134" s="86" t="s">
        <v>17</v>
      </c>
      <c r="I134" s="86" t="s">
        <v>531</v>
      </c>
      <c r="K134" s="98">
        <v>35.5</v>
      </c>
      <c r="L134" s="86" t="s">
        <v>145</v>
      </c>
    </row>
    <row r="135" spans="1:12" x14ac:dyDescent="0.25">
      <c r="A135" s="68" t="str">
        <f>IF(ISERROR(VLOOKUP($B135,'WR52 D1'!$B:$B,1,0)),"","X")</f>
        <v>X</v>
      </c>
      <c r="B135" s="68" t="str">
        <f t="shared" si="3"/>
        <v>GB5204G053</v>
      </c>
      <c r="C135" s="86" t="s">
        <v>24</v>
      </c>
      <c r="D135" s="86" t="s">
        <v>8</v>
      </c>
      <c r="E135" s="86" t="s">
        <v>602</v>
      </c>
      <c r="F135" s="86" t="s">
        <v>603</v>
      </c>
      <c r="G135" s="86" t="s">
        <v>117</v>
      </c>
      <c r="H135" s="86" t="s">
        <v>17</v>
      </c>
      <c r="I135" s="86" t="s">
        <v>531</v>
      </c>
      <c r="K135" s="98">
        <v>35.5</v>
      </c>
      <c r="L135" s="86" t="s">
        <v>145</v>
      </c>
    </row>
    <row r="136" spans="1:12" x14ac:dyDescent="0.25">
      <c r="A136" s="68" t="str">
        <f>IF(ISERROR(VLOOKUP($B136,'WR52 D1'!$B:$B,1,0)),"","X")</f>
        <v>X</v>
      </c>
      <c r="B136" s="68" t="str">
        <f t="shared" ref="B136:B164" si="4">E136&amp;G136</f>
        <v>GB5204G080</v>
      </c>
      <c r="C136" s="86" t="s">
        <v>24</v>
      </c>
      <c r="D136" s="86" t="s">
        <v>8</v>
      </c>
      <c r="E136" s="86" t="s">
        <v>602</v>
      </c>
      <c r="F136" s="86" t="s">
        <v>603</v>
      </c>
      <c r="G136" s="86" t="s">
        <v>263</v>
      </c>
      <c r="H136" s="86" t="s">
        <v>426</v>
      </c>
      <c r="I136" s="86" t="s">
        <v>531</v>
      </c>
      <c r="K136" s="98">
        <v>35.5</v>
      </c>
      <c r="L136" s="86" t="s">
        <v>145</v>
      </c>
    </row>
    <row r="137" spans="1:12" x14ac:dyDescent="0.25">
      <c r="A137" s="68" t="str">
        <f>IF(ISERROR(VLOOKUP($B137,'WR52 D1'!$B:$B,1,0)),"","X")</f>
        <v>X</v>
      </c>
      <c r="B137" s="68" t="str">
        <f t="shared" si="4"/>
        <v>GB5205G045</v>
      </c>
      <c r="C137" s="86" t="s">
        <v>24</v>
      </c>
      <c r="D137" s="86" t="s">
        <v>8</v>
      </c>
      <c r="E137" s="86" t="s">
        <v>606</v>
      </c>
      <c r="F137" s="86" t="s">
        <v>607</v>
      </c>
      <c r="G137" s="86" t="s">
        <v>116</v>
      </c>
      <c r="H137" s="86" t="s">
        <v>147</v>
      </c>
      <c r="I137" s="86" t="s">
        <v>531</v>
      </c>
      <c r="K137" s="98">
        <v>35.5</v>
      </c>
      <c r="L137" s="86" t="s">
        <v>145</v>
      </c>
    </row>
    <row r="138" spans="1:12" x14ac:dyDescent="0.25">
      <c r="A138" s="68" t="str">
        <f>IF(ISERROR(VLOOKUP($B138,'WR52 D1'!$B:$B,1,0)),"","X")</f>
        <v>X</v>
      </c>
      <c r="B138" s="68" t="str">
        <f t="shared" si="4"/>
        <v>GB5205G052</v>
      </c>
      <c r="C138" s="86" t="s">
        <v>24</v>
      </c>
      <c r="D138" s="86" t="s">
        <v>8</v>
      </c>
      <c r="E138" s="86" t="s">
        <v>606</v>
      </c>
      <c r="F138" s="86" t="s">
        <v>607</v>
      </c>
      <c r="G138" s="86" t="s">
        <v>112</v>
      </c>
      <c r="H138" s="86" t="s">
        <v>149</v>
      </c>
      <c r="I138" s="86" t="s">
        <v>531</v>
      </c>
      <c r="K138" s="98">
        <v>35.5</v>
      </c>
      <c r="L138" s="86" t="s">
        <v>145</v>
      </c>
    </row>
    <row r="139" spans="1:12" x14ac:dyDescent="0.25">
      <c r="A139" s="68" t="str">
        <f>IF(ISERROR(VLOOKUP($B139,'WR52 D1'!$B:$B,1,0)),"","X")</f>
        <v>X</v>
      </c>
      <c r="B139" s="68" t="str">
        <f t="shared" si="4"/>
        <v>GB5206G052</v>
      </c>
      <c r="C139" s="86" t="s">
        <v>24</v>
      </c>
      <c r="D139" s="86" t="s">
        <v>8</v>
      </c>
      <c r="E139" s="86" t="s">
        <v>610</v>
      </c>
      <c r="F139" s="86" t="s">
        <v>611</v>
      </c>
      <c r="G139" s="86" t="s">
        <v>112</v>
      </c>
      <c r="H139" s="86" t="s">
        <v>149</v>
      </c>
      <c r="I139" s="86" t="s">
        <v>531</v>
      </c>
      <c r="K139" s="98">
        <v>35.5</v>
      </c>
      <c r="L139" s="86" t="s">
        <v>145</v>
      </c>
    </row>
    <row r="140" spans="1:12" x14ac:dyDescent="0.25">
      <c r="A140" s="68" t="str">
        <f>IF(ISERROR(VLOOKUP($B140,'WR52 D1'!$B:$B,1,0)),"","X")</f>
        <v>X</v>
      </c>
      <c r="B140" s="68" t="str">
        <f t="shared" si="4"/>
        <v>GB5206G096</v>
      </c>
      <c r="C140" s="86" t="s">
        <v>24</v>
      </c>
      <c r="D140" s="86" t="s">
        <v>8</v>
      </c>
      <c r="E140" s="86" t="s">
        <v>610</v>
      </c>
      <c r="F140" s="86" t="s">
        <v>611</v>
      </c>
      <c r="G140" s="86" t="s">
        <v>154</v>
      </c>
      <c r="H140" s="86" t="s">
        <v>155</v>
      </c>
      <c r="I140" s="86" t="s">
        <v>531</v>
      </c>
      <c r="K140" s="98">
        <v>35.5</v>
      </c>
      <c r="L140" s="86" t="s">
        <v>145</v>
      </c>
    </row>
    <row r="141" spans="1:12" x14ac:dyDescent="0.25">
      <c r="A141" s="68" t="str">
        <f>IF(ISERROR(VLOOKUP($B141,'WR52 D1'!$B:$B,1,0)),"","X")</f>
        <v>X</v>
      </c>
      <c r="B141" s="68" t="str">
        <f t="shared" si="4"/>
        <v>GB5207G023</v>
      </c>
      <c r="C141" s="86" t="s">
        <v>24</v>
      </c>
      <c r="D141" s="86" t="s">
        <v>8</v>
      </c>
      <c r="E141" s="86" t="s">
        <v>614</v>
      </c>
      <c r="F141" s="86" t="s">
        <v>615</v>
      </c>
      <c r="G141" s="86" t="s">
        <v>513</v>
      </c>
      <c r="H141" s="86" t="s">
        <v>251</v>
      </c>
      <c r="I141" s="86" t="s">
        <v>531</v>
      </c>
      <c r="K141" s="98">
        <v>35.5</v>
      </c>
      <c r="L141" s="86" t="s">
        <v>145</v>
      </c>
    </row>
    <row r="142" spans="1:12" x14ac:dyDescent="0.25">
      <c r="A142" s="68" t="str">
        <f>IF(ISERROR(VLOOKUP($B142,'WR52 D1'!$B:$B,1,0)),"","X")</f>
        <v>X</v>
      </c>
      <c r="B142" s="68" t="str">
        <f t="shared" si="4"/>
        <v>GB5207G039</v>
      </c>
      <c r="C142" s="86" t="s">
        <v>24</v>
      </c>
      <c r="D142" s="86" t="s">
        <v>8</v>
      </c>
      <c r="E142" s="86" t="s">
        <v>614</v>
      </c>
      <c r="F142" s="86" t="s">
        <v>615</v>
      </c>
      <c r="G142" s="86" t="s">
        <v>521</v>
      </c>
      <c r="H142" s="86" t="s">
        <v>522</v>
      </c>
      <c r="I142" s="86" t="s">
        <v>531</v>
      </c>
      <c r="K142" s="98">
        <v>35.5</v>
      </c>
      <c r="L142" s="86" t="s">
        <v>145</v>
      </c>
    </row>
    <row r="143" spans="1:12" x14ac:dyDescent="0.25">
      <c r="A143" s="68" t="str">
        <f>IF(ISERROR(VLOOKUP($B143,'WR52 D1'!$B:$B,1,0)),"","X")</f>
        <v>X</v>
      </c>
      <c r="B143" s="68" t="str">
        <f t="shared" si="4"/>
        <v>GB5208G018</v>
      </c>
      <c r="C143" s="86" t="s">
        <v>24</v>
      </c>
      <c r="D143" s="86" t="s">
        <v>8</v>
      </c>
      <c r="E143" s="86" t="s">
        <v>618</v>
      </c>
      <c r="F143" s="86" t="s">
        <v>619</v>
      </c>
      <c r="G143" s="86" t="s">
        <v>300</v>
      </c>
      <c r="H143" s="86" t="s">
        <v>147</v>
      </c>
      <c r="I143" s="86" t="s">
        <v>531</v>
      </c>
      <c r="K143" s="98">
        <v>35.5</v>
      </c>
      <c r="L143" s="86" t="s">
        <v>145</v>
      </c>
    </row>
    <row r="144" spans="1:12" x14ac:dyDescent="0.25">
      <c r="A144" s="68" t="str">
        <f>IF(ISERROR(VLOOKUP($B144,'WR52 D1'!$B:$B,1,0)),"","X")</f>
        <v>X</v>
      </c>
      <c r="B144" s="68" t="str">
        <f t="shared" si="4"/>
        <v>GB5208G069</v>
      </c>
      <c r="C144" s="86" t="s">
        <v>24</v>
      </c>
      <c r="D144" s="86" t="s">
        <v>8</v>
      </c>
      <c r="E144" s="86" t="s">
        <v>618</v>
      </c>
      <c r="F144" s="86" t="s">
        <v>619</v>
      </c>
      <c r="G144" s="86" t="s">
        <v>151</v>
      </c>
      <c r="H144" s="86" t="s">
        <v>149</v>
      </c>
      <c r="I144" s="86" t="s">
        <v>531</v>
      </c>
      <c r="K144" s="98">
        <v>35.5</v>
      </c>
      <c r="L144" s="86" t="s">
        <v>145</v>
      </c>
    </row>
    <row r="145" spans="1:12" x14ac:dyDescent="0.25">
      <c r="A145" s="68" t="str">
        <f>IF(ISERROR(VLOOKUP($B145,'WR52 D1'!$B:$B,1,0)),"","X")</f>
        <v>X</v>
      </c>
      <c r="B145" s="68" t="str">
        <f t="shared" si="4"/>
        <v>GB5209G016</v>
      </c>
      <c r="C145" s="86" t="s">
        <v>24</v>
      </c>
      <c r="D145" s="86" t="s">
        <v>8</v>
      </c>
      <c r="E145" s="86" t="s">
        <v>622</v>
      </c>
      <c r="F145" s="86" t="s">
        <v>512</v>
      </c>
      <c r="G145" s="86" t="s">
        <v>25</v>
      </c>
      <c r="H145" s="86" t="s">
        <v>15</v>
      </c>
      <c r="I145" s="86" t="s">
        <v>531</v>
      </c>
      <c r="K145" s="98">
        <v>35.5</v>
      </c>
      <c r="L145" s="86" t="s">
        <v>145</v>
      </c>
    </row>
    <row r="146" spans="1:12" x14ac:dyDescent="0.25">
      <c r="A146" s="68" t="str">
        <f>IF(ISERROR(VLOOKUP($B146,'WR52 D1'!$B:$B,1,0)),"","X")</f>
        <v>X</v>
      </c>
      <c r="B146" s="68" t="str">
        <f t="shared" si="4"/>
        <v>GB5209G068</v>
      </c>
      <c r="C146" s="86" t="s">
        <v>24</v>
      </c>
      <c r="D146" s="86" t="s">
        <v>8</v>
      </c>
      <c r="E146" s="86" t="s">
        <v>622</v>
      </c>
      <c r="F146" s="86" t="s">
        <v>512</v>
      </c>
      <c r="G146" s="86" t="s">
        <v>308</v>
      </c>
      <c r="H146" s="86" t="s">
        <v>309</v>
      </c>
      <c r="I146" s="86" t="s">
        <v>531</v>
      </c>
      <c r="K146" s="98">
        <v>35.5</v>
      </c>
      <c r="L146" s="86" t="s">
        <v>145</v>
      </c>
    </row>
    <row r="147" spans="1:12" x14ac:dyDescent="0.25">
      <c r="A147" s="68" t="str">
        <f>IF(ISERROR(VLOOKUP($B147,'WR52 D1'!$B:$B,1,0)),"","X")</f>
        <v>X</v>
      </c>
      <c r="B147" s="68" t="str">
        <f t="shared" si="4"/>
        <v>GB5210G008</v>
      </c>
      <c r="C147" s="86" t="s">
        <v>24</v>
      </c>
      <c r="D147" s="86" t="s">
        <v>8</v>
      </c>
      <c r="E147" s="86" t="s">
        <v>625</v>
      </c>
      <c r="F147" s="86" t="s">
        <v>626</v>
      </c>
      <c r="G147" s="86" t="s">
        <v>310</v>
      </c>
      <c r="H147" s="86" t="s">
        <v>311</v>
      </c>
      <c r="I147" s="86" t="s">
        <v>531</v>
      </c>
      <c r="K147" s="98">
        <v>35.5</v>
      </c>
      <c r="L147" s="86" t="s">
        <v>145</v>
      </c>
    </row>
    <row r="148" spans="1:12" x14ac:dyDescent="0.25">
      <c r="A148" s="68" t="str">
        <f>IF(ISERROR(VLOOKUP($B148,'WR52 D1'!$B:$B,1,0)),"","X")</f>
        <v>X</v>
      </c>
      <c r="B148" s="68" t="str">
        <f t="shared" si="4"/>
        <v>GB5210G027</v>
      </c>
      <c r="C148" s="86" t="s">
        <v>24</v>
      </c>
      <c r="D148" s="86" t="s">
        <v>8</v>
      </c>
      <c r="E148" s="86" t="s">
        <v>625</v>
      </c>
      <c r="F148" s="86" t="s">
        <v>626</v>
      </c>
      <c r="G148" s="86" t="s">
        <v>423</v>
      </c>
      <c r="H148" s="86" t="s">
        <v>424</v>
      </c>
      <c r="I148" s="86" t="s">
        <v>531</v>
      </c>
      <c r="K148" s="98">
        <v>35.5</v>
      </c>
      <c r="L148" s="86" t="s">
        <v>145</v>
      </c>
    </row>
    <row r="149" spans="1:12" x14ac:dyDescent="0.25">
      <c r="A149" s="68" t="str">
        <f>IF(ISERROR(VLOOKUP($B149,'WR52 D1'!$B:$B,1,0)),"","X")</f>
        <v>X</v>
      </c>
      <c r="B149" s="68" t="str">
        <f t="shared" si="4"/>
        <v>GB5211G028</v>
      </c>
      <c r="C149" s="86" t="s">
        <v>24</v>
      </c>
      <c r="D149" s="86" t="s">
        <v>8</v>
      </c>
      <c r="E149" s="86" t="s">
        <v>629</v>
      </c>
      <c r="F149" s="86" t="s">
        <v>630</v>
      </c>
      <c r="G149" s="86" t="s">
        <v>471</v>
      </c>
      <c r="H149" s="86" t="s">
        <v>472</v>
      </c>
      <c r="I149" s="86" t="s">
        <v>531</v>
      </c>
      <c r="K149" s="98">
        <v>35.5</v>
      </c>
      <c r="L149" s="86" t="s">
        <v>145</v>
      </c>
    </row>
    <row r="150" spans="1:12" x14ac:dyDescent="0.25">
      <c r="A150" s="68" t="str">
        <f>IF(ISERROR(VLOOKUP($B150,'WR52 D1'!$B:$B,1,0)),"","X")</f>
        <v>X</v>
      </c>
      <c r="B150" s="68" t="str">
        <f t="shared" si="4"/>
        <v>GB5211G033</v>
      </c>
      <c r="C150" s="86" t="s">
        <v>24</v>
      </c>
      <c r="D150" s="86" t="s">
        <v>8</v>
      </c>
      <c r="E150" s="86" t="s">
        <v>629</v>
      </c>
      <c r="F150" s="86" t="s">
        <v>630</v>
      </c>
      <c r="G150" s="86" t="s">
        <v>16</v>
      </c>
      <c r="H150" s="86" t="s">
        <v>17</v>
      </c>
      <c r="I150" s="86" t="s">
        <v>531</v>
      </c>
      <c r="K150" s="98">
        <v>35.5</v>
      </c>
      <c r="L150" s="86" t="s">
        <v>145</v>
      </c>
    </row>
    <row r="151" spans="1:12" x14ac:dyDescent="0.25">
      <c r="A151" s="68" t="str">
        <f>IF(ISERROR(VLOOKUP($B151,'WR52 D1'!$B:$B,1,0)),"","X")</f>
        <v>X</v>
      </c>
      <c r="B151" s="68" t="str">
        <f t="shared" si="4"/>
        <v>GB5212G011</v>
      </c>
      <c r="C151" s="86" t="s">
        <v>24</v>
      </c>
      <c r="D151" s="86" t="s">
        <v>8</v>
      </c>
      <c r="E151" s="86" t="s">
        <v>633</v>
      </c>
      <c r="F151" s="86" t="s">
        <v>634</v>
      </c>
      <c r="G151" s="86" t="s">
        <v>385</v>
      </c>
      <c r="H151" s="86" t="s">
        <v>386</v>
      </c>
      <c r="I151" s="86" t="s">
        <v>531</v>
      </c>
      <c r="K151" s="98">
        <v>35.5</v>
      </c>
      <c r="L151" s="86" t="s">
        <v>145</v>
      </c>
    </row>
    <row r="152" spans="1:12" x14ac:dyDescent="0.25">
      <c r="A152" s="68" t="str">
        <f>IF(ISERROR(VLOOKUP($B152,'WR52 D1'!$B:$B,1,0)),"","X")</f>
        <v>X</v>
      </c>
      <c r="B152" s="68" t="str">
        <f t="shared" si="4"/>
        <v>GB5212G096</v>
      </c>
      <c r="C152" s="86" t="s">
        <v>24</v>
      </c>
      <c r="D152" s="86" t="s">
        <v>8</v>
      </c>
      <c r="E152" s="86" t="s">
        <v>633</v>
      </c>
      <c r="F152" s="86" t="s">
        <v>634</v>
      </c>
      <c r="G152" s="86" t="s">
        <v>154</v>
      </c>
      <c r="H152" s="86" t="s">
        <v>155</v>
      </c>
      <c r="I152" s="86" t="s">
        <v>531</v>
      </c>
      <c r="K152" s="98">
        <v>35.5</v>
      </c>
      <c r="L152" s="86" t="s">
        <v>145</v>
      </c>
    </row>
    <row r="153" spans="1:12" x14ac:dyDescent="0.25">
      <c r="A153" s="68" t="str">
        <f>IF(ISERROR(VLOOKUP($B153,'WR52 D1'!$B:$B,1,0)),"","X")</f>
        <v>X</v>
      </c>
      <c r="B153" s="68" t="str">
        <f t="shared" si="4"/>
        <v>GB5213G069</v>
      </c>
      <c r="C153" s="86" t="s">
        <v>24</v>
      </c>
      <c r="D153" s="86" t="s">
        <v>8</v>
      </c>
      <c r="E153" s="86" t="s">
        <v>637</v>
      </c>
      <c r="F153" s="86" t="s">
        <v>638</v>
      </c>
      <c r="G153" s="86" t="s">
        <v>151</v>
      </c>
      <c r="H153" s="86" t="s">
        <v>149</v>
      </c>
      <c r="I153" s="86" t="s">
        <v>531</v>
      </c>
      <c r="K153" s="98">
        <v>35.5</v>
      </c>
      <c r="L153" s="86" t="s">
        <v>145</v>
      </c>
    </row>
    <row r="154" spans="1:12" x14ac:dyDescent="0.25">
      <c r="A154" s="68" t="str">
        <f>IF(ISERROR(VLOOKUP($B154,'WR52 D1'!$B:$B,1,0)),"","X")</f>
        <v>X</v>
      </c>
      <c r="B154" s="68" t="str">
        <f t="shared" si="4"/>
        <v>GB5213G080</v>
      </c>
      <c r="C154" s="86" t="s">
        <v>24</v>
      </c>
      <c r="D154" s="86" t="s">
        <v>8</v>
      </c>
      <c r="E154" s="86" t="s">
        <v>637</v>
      </c>
      <c r="F154" s="86" t="s">
        <v>638</v>
      </c>
      <c r="G154" s="86" t="s">
        <v>263</v>
      </c>
      <c r="H154" s="86" t="s">
        <v>426</v>
      </c>
      <c r="I154" s="86" t="s">
        <v>531</v>
      </c>
      <c r="K154" s="98">
        <v>35.5</v>
      </c>
      <c r="L154" s="86" t="s">
        <v>145</v>
      </c>
    </row>
    <row r="155" spans="1:12" x14ac:dyDescent="0.25">
      <c r="A155" s="68" t="str">
        <f>IF(ISERROR(VLOOKUP($B155,'WR52 D1'!$B:$B,1,0)),"","X")</f>
        <v>X</v>
      </c>
      <c r="B155" s="68" t="str">
        <f t="shared" si="4"/>
        <v>GSW127110010</v>
      </c>
      <c r="C155" s="86" t="s">
        <v>24</v>
      </c>
      <c r="D155" s="86" t="s">
        <v>61</v>
      </c>
      <c r="E155" s="86" t="s">
        <v>700</v>
      </c>
      <c r="F155" s="86" t="s">
        <v>701</v>
      </c>
      <c r="G155" s="86" t="s">
        <v>331</v>
      </c>
      <c r="H155" s="86" t="s">
        <v>332</v>
      </c>
      <c r="I155" s="86" t="s">
        <v>531</v>
      </c>
      <c r="K155" s="98">
        <v>34</v>
      </c>
      <c r="L155" s="86" t="s">
        <v>145</v>
      </c>
    </row>
    <row r="156" spans="1:12" x14ac:dyDescent="0.25">
      <c r="A156" s="68" t="str">
        <f>IF(ISERROR(VLOOKUP($B156,'WR52 D1'!$B:$B,1,0)),"","X")</f>
        <v>X</v>
      </c>
      <c r="B156" s="68" t="str">
        <f t="shared" si="4"/>
        <v>GSW127110106</v>
      </c>
      <c r="C156" s="86" t="s">
        <v>24</v>
      </c>
      <c r="D156" s="86" t="s">
        <v>61</v>
      </c>
      <c r="E156" s="86" t="s">
        <v>700</v>
      </c>
      <c r="F156" s="86" t="s">
        <v>701</v>
      </c>
      <c r="G156" s="86" t="s">
        <v>707</v>
      </c>
      <c r="H156" s="86" t="s">
        <v>708</v>
      </c>
      <c r="I156" s="86" t="s">
        <v>531</v>
      </c>
      <c r="K156" s="98">
        <v>34</v>
      </c>
      <c r="L156" s="86" t="s">
        <v>145</v>
      </c>
    </row>
    <row r="157" spans="1:12" x14ac:dyDescent="0.25">
      <c r="A157" s="68" t="str">
        <f>IF(ISERROR(VLOOKUP($B157,'WR52 D1'!$B:$B,1,0)),"","X")</f>
        <v>X</v>
      </c>
      <c r="B157" s="68" t="str">
        <f t="shared" si="4"/>
        <v>GSW127111001</v>
      </c>
      <c r="C157" s="86" t="s">
        <v>24</v>
      </c>
      <c r="D157" s="86" t="s">
        <v>61</v>
      </c>
      <c r="E157" s="86" t="s">
        <v>714</v>
      </c>
      <c r="F157" s="86" t="s">
        <v>715</v>
      </c>
      <c r="G157" s="86" t="s">
        <v>54</v>
      </c>
      <c r="H157" s="86" t="s">
        <v>62</v>
      </c>
      <c r="I157" s="86" t="s">
        <v>531</v>
      </c>
      <c r="K157" s="98">
        <v>34</v>
      </c>
      <c r="L157" s="86" t="s">
        <v>145</v>
      </c>
    </row>
    <row r="158" spans="1:12" x14ac:dyDescent="0.25">
      <c r="A158" s="68" t="str">
        <f>IF(ISERROR(VLOOKUP($B158,'WR52 D1'!$B:$B,1,0)),"","X")</f>
        <v>X</v>
      </c>
      <c r="B158" s="68" t="str">
        <f t="shared" si="4"/>
        <v>GSW127111010</v>
      </c>
      <c r="C158" s="86" t="s">
        <v>24</v>
      </c>
      <c r="D158" s="86" t="s">
        <v>61</v>
      </c>
      <c r="E158" s="86" t="s">
        <v>714</v>
      </c>
      <c r="F158" s="86" t="s">
        <v>715</v>
      </c>
      <c r="G158" s="86" t="s">
        <v>331</v>
      </c>
      <c r="H158" s="86" t="s">
        <v>332</v>
      </c>
      <c r="I158" s="86" t="s">
        <v>531</v>
      </c>
      <c r="K158" s="98">
        <v>34</v>
      </c>
      <c r="L158" s="86" t="s">
        <v>145</v>
      </c>
    </row>
    <row r="159" spans="1:12" x14ac:dyDescent="0.25">
      <c r="A159" s="68" t="str">
        <f>IF(ISERROR(VLOOKUP($B159,'WR52 D1'!$B:$B,1,0)),"","X")</f>
        <v>X</v>
      </c>
      <c r="B159" s="68" t="str">
        <f t="shared" si="4"/>
        <v>GTS127100001</v>
      </c>
      <c r="C159" s="86" t="s">
        <v>24</v>
      </c>
      <c r="D159" s="86" t="s">
        <v>63</v>
      </c>
      <c r="E159" s="86" t="s">
        <v>785</v>
      </c>
      <c r="F159" s="86" t="s">
        <v>786</v>
      </c>
      <c r="G159" s="86" t="s">
        <v>54</v>
      </c>
      <c r="H159" s="86" t="s">
        <v>62</v>
      </c>
      <c r="I159" s="86" t="s">
        <v>531</v>
      </c>
      <c r="K159" s="98">
        <v>11</v>
      </c>
      <c r="L159" s="86" t="s">
        <v>145</v>
      </c>
    </row>
    <row r="160" spans="1:12" x14ac:dyDescent="0.25">
      <c r="A160" s="68" t="str">
        <f>IF(ISERROR(VLOOKUP($B160,'WR52 D1'!$B:$B,1,0)),"","X")</f>
        <v>X</v>
      </c>
      <c r="B160" s="68" t="str">
        <f t="shared" si="4"/>
        <v>GTS127100002</v>
      </c>
      <c r="C160" s="86" t="s">
        <v>24</v>
      </c>
      <c r="D160" s="86" t="s">
        <v>63</v>
      </c>
      <c r="E160" s="86" t="s">
        <v>785</v>
      </c>
      <c r="F160" s="86" t="s">
        <v>786</v>
      </c>
      <c r="G160" s="86" t="s">
        <v>59</v>
      </c>
      <c r="H160" s="86" t="s">
        <v>64</v>
      </c>
      <c r="I160" s="86" t="s">
        <v>531</v>
      </c>
      <c r="K160" s="98">
        <v>11</v>
      </c>
      <c r="L160" s="86" t="s">
        <v>145</v>
      </c>
    </row>
    <row r="161" spans="1:12" x14ac:dyDescent="0.25">
      <c r="A161" s="68" t="str">
        <f>IF(ISERROR(VLOOKUP($B161,'WR52 D1'!$B:$B,1,0)),"","X")</f>
        <v>X</v>
      </c>
      <c r="B161" s="68" t="str">
        <f t="shared" si="4"/>
        <v>GTS127101001</v>
      </c>
      <c r="C161" s="86" t="s">
        <v>24</v>
      </c>
      <c r="D161" s="86" t="s">
        <v>63</v>
      </c>
      <c r="E161" s="86" t="s">
        <v>797</v>
      </c>
      <c r="F161" s="86" t="s">
        <v>798</v>
      </c>
      <c r="G161" s="86" t="s">
        <v>54</v>
      </c>
      <c r="H161" s="86" t="s">
        <v>62</v>
      </c>
      <c r="I161" s="86" t="s">
        <v>531</v>
      </c>
      <c r="K161" s="98">
        <v>11</v>
      </c>
      <c r="L161" s="86" t="s">
        <v>145</v>
      </c>
    </row>
    <row r="162" spans="1:12" x14ac:dyDescent="0.25">
      <c r="A162" s="68" t="str">
        <f>IF(ISERROR(VLOOKUP($B162,'WR52 D1'!$B:$B,1,0)),"","X")</f>
        <v>X</v>
      </c>
      <c r="B162" s="68" t="str">
        <f t="shared" si="4"/>
        <v>GTS127101002</v>
      </c>
      <c r="C162" s="86" t="s">
        <v>24</v>
      </c>
      <c r="D162" s="86" t="s">
        <v>63</v>
      </c>
      <c r="E162" s="86" t="s">
        <v>797</v>
      </c>
      <c r="F162" s="86" t="s">
        <v>798</v>
      </c>
      <c r="G162" s="86" t="s">
        <v>59</v>
      </c>
      <c r="H162" s="86" t="s">
        <v>64</v>
      </c>
      <c r="I162" s="86" t="s">
        <v>531</v>
      </c>
      <c r="K162" s="98">
        <v>11</v>
      </c>
      <c r="L162" s="86" t="s">
        <v>145</v>
      </c>
    </row>
    <row r="163" spans="1:12" x14ac:dyDescent="0.25">
      <c r="A163" s="68" t="str">
        <f>IF(ISERROR(VLOOKUP($B163,'WR52 D1'!$B:$B,1,0)),"","X")</f>
        <v>X</v>
      </c>
      <c r="B163" s="68" t="str">
        <f t="shared" si="4"/>
        <v>GTS127101010</v>
      </c>
      <c r="C163" s="86" t="s">
        <v>24</v>
      </c>
      <c r="D163" s="86" t="s">
        <v>63</v>
      </c>
      <c r="E163" s="86" t="s">
        <v>797</v>
      </c>
      <c r="F163" s="86" t="s">
        <v>798</v>
      </c>
      <c r="G163" s="86" t="s">
        <v>331</v>
      </c>
      <c r="H163" s="86" t="s">
        <v>332</v>
      </c>
      <c r="I163" s="86" t="s">
        <v>531</v>
      </c>
      <c r="K163" s="98">
        <v>11</v>
      </c>
      <c r="L163" s="86" t="s">
        <v>145</v>
      </c>
    </row>
    <row r="164" spans="1:12" x14ac:dyDescent="0.25">
      <c r="A164" s="68" t="str">
        <f>IF(ISERROR(VLOOKUP($B164,'WR52 D1'!$B:$B,1,0)),"","X")</f>
        <v>X</v>
      </c>
      <c r="B164" s="68" t="str">
        <f t="shared" si="4"/>
        <v>GW5211024</v>
      </c>
      <c r="C164" s="86" t="s">
        <v>24</v>
      </c>
      <c r="D164" s="86" t="s">
        <v>20</v>
      </c>
      <c r="E164" s="86" t="s">
        <v>649</v>
      </c>
      <c r="F164" s="86" t="s">
        <v>650</v>
      </c>
      <c r="G164" s="86" t="s">
        <v>21</v>
      </c>
      <c r="H164" s="86" t="s">
        <v>22</v>
      </c>
      <c r="I164" s="86" t="s">
        <v>531</v>
      </c>
      <c r="K164" s="98">
        <v>14.5</v>
      </c>
      <c r="L164" s="86" t="s">
        <v>145</v>
      </c>
    </row>
    <row r="165" spans="1:12" x14ac:dyDescent="0.25">
      <c r="A165" s="68" t="str">
        <f>IF(ISERROR(VLOOKUP($B165,'WR52 D1'!$B:$B,1,0)),"","X")</f>
        <v>X</v>
      </c>
      <c r="B165" s="68" t="str">
        <f t="shared" ref="B165:B166" si="5">E165&amp;G165</f>
        <v>GSW125105001</v>
      </c>
      <c r="C165" s="86" t="s">
        <v>24</v>
      </c>
      <c r="D165" s="86" t="s">
        <v>61</v>
      </c>
      <c r="E165" s="86" t="s">
        <v>334</v>
      </c>
      <c r="F165" s="86" t="s">
        <v>320</v>
      </c>
      <c r="G165" s="86" t="s">
        <v>54</v>
      </c>
      <c r="H165" s="86" t="s">
        <v>62</v>
      </c>
      <c r="I165" s="86" t="s">
        <v>307</v>
      </c>
      <c r="K165" s="98">
        <v>32</v>
      </c>
      <c r="L165" s="86" t="s">
        <v>164</v>
      </c>
    </row>
    <row r="166" spans="1:12" x14ac:dyDescent="0.25">
      <c r="A166" s="68" t="str">
        <f>IF(ISERROR(VLOOKUP($B166,'WR52 D1'!$B:$B,1,0)),"","X")</f>
        <v>X</v>
      </c>
      <c r="B166" s="68" t="str">
        <f t="shared" si="5"/>
        <v>GSW125202001</v>
      </c>
      <c r="C166" s="86" t="s">
        <v>24</v>
      </c>
      <c r="D166" s="86" t="s">
        <v>61</v>
      </c>
      <c r="E166" s="86" t="s">
        <v>340</v>
      </c>
      <c r="F166" s="86" t="s">
        <v>341</v>
      </c>
      <c r="G166" s="86" t="s">
        <v>54</v>
      </c>
      <c r="H166" s="86" t="s">
        <v>62</v>
      </c>
      <c r="I166" s="86" t="s">
        <v>307</v>
      </c>
      <c r="K166" s="98">
        <v>28</v>
      </c>
      <c r="L166" s="86" t="s">
        <v>164</v>
      </c>
    </row>
    <row r="167" spans="1:12" x14ac:dyDescent="0.25">
      <c r="A167" s="68" t="str">
        <f>IF(ISERROR(VLOOKUP($B167,'WR52 D1'!$B:$B,1,0)),"","X")</f>
        <v>X</v>
      </c>
      <c r="B167" s="68" t="str">
        <f t="shared" ref="B167:B169" si="6">E167&amp;G167</f>
        <v>GH125110384</v>
      </c>
      <c r="C167" s="86" t="s">
        <v>24</v>
      </c>
      <c r="D167" s="86" t="s">
        <v>103</v>
      </c>
      <c r="E167" s="86" t="s">
        <v>312</v>
      </c>
      <c r="F167" s="86" t="s">
        <v>842</v>
      </c>
      <c r="G167" s="86" t="s">
        <v>313</v>
      </c>
      <c r="H167" s="86" t="s">
        <v>843</v>
      </c>
      <c r="I167" s="86" t="s">
        <v>307</v>
      </c>
      <c r="K167" s="98">
        <v>16</v>
      </c>
      <c r="L167" s="86" t="s">
        <v>145</v>
      </c>
    </row>
    <row r="168" spans="1:12" x14ac:dyDescent="0.25">
      <c r="A168" s="68" t="str">
        <f>IF(ISERROR(VLOOKUP($B168,'[2]WR51 D3'!$B:$B,1,0)),"","X")</f>
        <v>X</v>
      </c>
      <c r="B168" s="68" t="str">
        <f t="shared" si="6"/>
        <v>CD4110749</v>
      </c>
      <c r="C168" s="84" t="s">
        <v>7</v>
      </c>
      <c r="D168" s="84" t="s">
        <v>72</v>
      </c>
      <c r="E168" s="84" t="s">
        <v>126</v>
      </c>
      <c r="F168" s="84" t="s">
        <v>127</v>
      </c>
      <c r="G168" s="84" t="s">
        <v>60</v>
      </c>
      <c r="H168" s="84" t="s">
        <v>70</v>
      </c>
      <c r="I168" s="84" t="s">
        <v>125</v>
      </c>
      <c r="J168" s="95"/>
      <c r="K168" s="95">
        <v>5</v>
      </c>
      <c r="L168" s="84" t="s">
        <v>146</v>
      </c>
    </row>
    <row r="169" spans="1:12" x14ac:dyDescent="0.25">
      <c r="A169" s="68" t="str">
        <f>IF(ISERROR(VLOOKUP($B169,'[2]WR51 D3'!$B:$B,1,0)),"","X")</f>
        <v>X</v>
      </c>
      <c r="B169" s="68" t="str">
        <f t="shared" si="6"/>
        <v>CD5012749</v>
      </c>
      <c r="C169" s="86" t="s">
        <v>7</v>
      </c>
      <c r="D169" s="86" t="s">
        <v>72</v>
      </c>
      <c r="E169" s="86" t="s">
        <v>427</v>
      </c>
      <c r="F169" s="86" t="s">
        <v>428</v>
      </c>
      <c r="G169" s="86" t="s">
        <v>60</v>
      </c>
      <c r="H169" s="86" t="s">
        <v>70</v>
      </c>
      <c r="I169" s="86" t="s">
        <v>418</v>
      </c>
      <c r="K169" s="98">
        <v>4</v>
      </c>
      <c r="L169" s="86" t="s">
        <v>164</v>
      </c>
    </row>
  </sheetData>
  <autoFilter ref="A1:L11" xr:uid="{00000000-0001-0000-0200-000000000000}">
    <sortState xmlns:xlrd2="http://schemas.microsoft.com/office/spreadsheetml/2017/richdata2" ref="A2:L85">
      <sortCondition ref="E1:E85"/>
    </sortState>
  </autoFilter>
  <sortState xmlns:xlrd2="http://schemas.microsoft.com/office/spreadsheetml/2017/richdata2" ref="C7:L11">
    <sortCondition ref="C7:C11"/>
    <sortCondition ref="E7:E11"/>
  </sortState>
  <phoneticPr fontId="32"/>
  <pageMargins left="0.25" right="0.25" top="0.6" bottom="0.5" header="0.3" footer="0.3"/>
  <pageSetup scale="9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44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.21875" defaultRowHeight="12.5" x14ac:dyDescent="0.25"/>
  <cols>
    <col min="1" max="1" width="8" style="86" bestFit="1" customWidth="1"/>
    <col min="2" max="2" width="21.21875" style="86" bestFit="1" customWidth="1"/>
    <col min="3" max="3" width="20" style="86" bestFit="1" customWidth="1"/>
    <col min="4" max="4" width="16.77734375" style="86" bestFit="1" customWidth="1"/>
    <col min="5" max="5" width="17.44140625" style="86" bestFit="1" customWidth="1"/>
    <col min="6" max="6" width="45.77734375" style="86" bestFit="1" customWidth="1"/>
    <col min="7" max="7" width="12.21875" style="86" bestFit="1" customWidth="1"/>
    <col min="8" max="8" width="21.77734375" style="86" bestFit="1" customWidth="1"/>
    <col min="9" max="9" width="9.21875" style="86" bestFit="1" customWidth="1"/>
    <col min="10" max="16384" width="9.21875" style="1"/>
  </cols>
  <sheetData>
    <row r="1" spans="1:9" x14ac:dyDescent="0.25">
      <c r="A1" s="67" t="s">
        <v>66</v>
      </c>
      <c r="B1" s="67" t="s">
        <v>49</v>
      </c>
      <c r="C1" s="84" t="s">
        <v>113</v>
      </c>
      <c r="D1" s="84" t="s">
        <v>6</v>
      </c>
      <c r="E1" s="84" t="s">
        <v>2</v>
      </c>
      <c r="F1" s="84" t="s">
        <v>3</v>
      </c>
      <c r="G1" s="84" t="s">
        <v>4</v>
      </c>
      <c r="H1" s="84" t="s">
        <v>5</v>
      </c>
      <c r="I1" s="84" t="s">
        <v>101</v>
      </c>
    </row>
    <row r="2" spans="1:9" x14ac:dyDescent="0.25">
      <c r="A2" s="68" t="str">
        <f>IF(ISERROR(VLOOKUP($B2,'WR52 D1'!$B:$B,1,0)),"","X")</f>
        <v>X</v>
      </c>
      <c r="B2" s="68" t="str">
        <f t="shared" ref="B2:B65" si="0">E2&amp;G2</f>
        <v>CA9409001</v>
      </c>
      <c r="C2" s="86" t="s">
        <v>498</v>
      </c>
      <c r="D2" s="86" t="s">
        <v>495</v>
      </c>
      <c r="E2" s="86" t="s">
        <v>496</v>
      </c>
      <c r="F2" s="86" t="s">
        <v>497</v>
      </c>
      <c r="G2" s="86" t="s">
        <v>54</v>
      </c>
      <c r="H2" s="86" t="s">
        <v>62</v>
      </c>
      <c r="I2" s="86" t="s">
        <v>102</v>
      </c>
    </row>
    <row r="3" spans="1:9" x14ac:dyDescent="0.25">
      <c r="A3" s="68" t="str">
        <f>IF(ISERROR(VLOOKUP($B3,'WR52 D1'!$B:$B,1,0)),"","X")</f>
        <v>X</v>
      </c>
      <c r="B3" s="68" t="str">
        <f t="shared" si="0"/>
        <v>CA9409012</v>
      </c>
      <c r="C3" s="86" t="s">
        <v>494</v>
      </c>
      <c r="D3" s="86" t="s">
        <v>495</v>
      </c>
      <c r="E3" s="86" t="s">
        <v>496</v>
      </c>
      <c r="F3" s="86" t="s">
        <v>497</v>
      </c>
      <c r="G3" s="86" t="s">
        <v>225</v>
      </c>
      <c r="H3" s="86" t="s">
        <v>226</v>
      </c>
      <c r="I3" s="86" t="s">
        <v>102</v>
      </c>
    </row>
    <row r="4" spans="1:9" x14ac:dyDescent="0.25">
      <c r="A4" s="68" t="str">
        <f>IF(ISERROR(VLOOKUP($B4,'WR52 D1'!$B:$B,1,0)),"","X")</f>
        <v>X</v>
      </c>
      <c r="B4" s="68" t="str">
        <f t="shared" si="0"/>
        <v>CD4110749</v>
      </c>
      <c r="C4" s="84" t="s">
        <v>140</v>
      </c>
      <c r="D4" s="84" t="s">
        <v>125</v>
      </c>
      <c r="E4" s="84" t="s">
        <v>126</v>
      </c>
      <c r="F4" s="84" t="s">
        <v>127</v>
      </c>
      <c r="G4" s="84" t="s">
        <v>60</v>
      </c>
      <c r="H4" s="84" t="s">
        <v>70</v>
      </c>
      <c r="I4" s="84" t="s">
        <v>102</v>
      </c>
    </row>
    <row r="5" spans="1:9" x14ac:dyDescent="0.25">
      <c r="A5" s="68" t="str">
        <f>IF(ISERROR(VLOOKUP($B5,'WR52 D1'!$B:$B,1,0)),"","X")</f>
        <v>X</v>
      </c>
      <c r="B5" s="68" t="str">
        <f t="shared" si="0"/>
        <v>CD4111024</v>
      </c>
      <c r="C5" s="84" t="s">
        <v>136</v>
      </c>
      <c r="D5" s="84" t="s">
        <v>125</v>
      </c>
      <c r="E5" s="84" t="s">
        <v>128</v>
      </c>
      <c r="F5" s="84" t="s">
        <v>74</v>
      </c>
      <c r="G5" s="84" t="s">
        <v>21</v>
      </c>
      <c r="H5" s="84" t="s">
        <v>22</v>
      </c>
      <c r="I5" s="84" t="s">
        <v>102</v>
      </c>
    </row>
    <row r="6" spans="1:9" x14ac:dyDescent="0.25">
      <c r="A6" s="68" t="str">
        <f>IF(ISERROR(VLOOKUP($B6,'WR52 D1'!$B:$B,1,0)),"","X")</f>
        <v>X</v>
      </c>
      <c r="B6" s="68" t="str">
        <f t="shared" si="0"/>
        <v>CD4112024</v>
      </c>
      <c r="C6" s="84" t="s">
        <v>138</v>
      </c>
      <c r="D6" s="84" t="s">
        <v>125</v>
      </c>
      <c r="E6" s="84" t="s">
        <v>129</v>
      </c>
      <c r="F6" s="84" t="s">
        <v>73</v>
      </c>
      <c r="G6" s="84" t="s">
        <v>21</v>
      </c>
      <c r="H6" s="84" t="s">
        <v>22</v>
      </c>
      <c r="I6" s="84" t="s">
        <v>102</v>
      </c>
    </row>
    <row r="7" spans="1:9" x14ac:dyDescent="0.25">
      <c r="A7" s="68" t="str">
        <f>IF(ISERROR(VLOOKUP($B7,'WR52 D1'!$B:$B,1,0)),"","X")</f>
        <v>X</v>
      </c>
      <c r="B7" s="68" t="str">
        <f t="shared" si="0"/>
        <v>CD4113024</v>
      </c>
      <c r="C7" s="84" t="s">
        <v>137</v>
      </c>
      <c r="D7" s="84" t="s">
        <v>125</v>
      </c>
      <c r="E7" s="84" t="s">
        <v>130</v>
      </c>
      <c r="F7" s="84" t="s">
        <v>148</v>
      </c>
      <c r="G7" s="84" t="s">
        <v>21</v>
      </c>
      <c r="H7" s="84" t="s">
        <v>22</v>
      </c>
      <c r="I7" s="84" t="s">
        <v>102</v>
      </c>
    </row>
    <row r="8" spans="1:9" x14ac:dyDescent="0.25">
      <c r="A8" s="68" t="str">
        <f>IF(ISERROR(VLOOKUP($B8,'WR52 D1'!$B:$B,1,0)),"","X")</f>
        <v>X</v>
      </c>
      <c r="B8" s="68" t="str">
        <f t="shared" si="0"/>
        <v>CD4114024</v>
      </c>
      <c r="C8" s="84" t="s">
        <v>139</v>
      </c>
      <c r="D8" s="84" t="s">
        <v>125</v>
      </c>
      <c r="E8" s="84" t="s">
        <v>131</v>
      </c>
      <c r="F8" s="84" t="s">
        <v>75</v>
      </c>
      <c r="G8" s="84" t="s">
        <v>21</v>
      </c>
      <c r="H8" s="84" t="s">
        <v>22</v>
      </c>
      <c r="I8" s="84" t="s">
        <v>102</v>
      </c>
    </row>
    <row r="9" spans="1:9" x14ac:dyDescent="0.25">
      <c r="A9" s="68" t="str">
        <f>IF(ISERROR(VLOOKUP($B9,'WR52 D1'!$B:$B,1,0)),"","X")</f>
        <v>X</v>
      </c>
      <c r="B9" s="68" t="str">
        <f t="shared" si="0"/>
        <v>CTA4005749</v>
      </c>
      <c r="C9" s="84" t="s">
        <v>171</v>
      </c>
      <c r="D9" s="84" t="s">
        <v>125</v>
      </c>
      <c r="E9" s="84" t="s">
        <v>169</v>
      </c>
      <c r="F9" s="84" t="s">
        <v>170</v>
      </c>
      <c r="G9" s="84" t="s">
        <v>60</v>
      </c>
      <c r="H9" s="84" t="s">
        <v>70</v>
      </c>
      <c r="I9" s="84" t="s">
        <v>102</v>
      </c>
    </row>
    <row r="10" spans="1:9" x14ac:dyDescent="0.25">
      <c r="A10" s="68" t="str">
        <f>IF(ISERROR(VLOOKUP($B10,'WR52 D1'!$B:$B,1,0)),"","X")</f>
        <v/>
      </c>
      <c r="B10" s="68" t="str">
        <f t="shared" si="0"/>
        <v>RTR2050501</v>
      </c>
      <c r="C10" s="84" t="s">
        <v>194</v>
      </c>
      <c r="D10" s="84" t="s">
        <v>125</v>
      </c>
      <c r="E10" s="84" t="s">
        <v>181</v>
      </c>
      <c r="F10" s="84" t="s">
        <v>188</v>
      </c>
      <c r="G10" s="84" t="s">
        <v>182</v>
      </c>
      <c r="H10" s="84" t="s">
        <v>186</v>
      </c>
      <c r="I10" s="84" t="s">
        <v>189</v>
      </c>
    </row>
    <row r="11" spans="1:9" x14ac:dyDescent="0.25">
      <c r="A11" s="68" t="str">
        <f>IF(ISERROR(VLOOKUP($B11,'WR52 D1'!$B:$B,1,0)),"","X")</f>
        <v/>
      </c>
      <c r="B11" s="68" t="str">
        <f t="shared" si="0"/>
        <v>RTR2050501</v>
      </c>
      <c r="C11" s="84" t="s">
        <v>195</v>
      </c>
      <c r="D11" s="84" t="s">
        <v>125</v>
      </c>
      <c r="E11" s="84" t="s">
        <v>181</v>
      </c>
      <c r="F11" s="84" t="s">
        <v>188</v>
      </c>
      <c r="G11" s="84" t="s">
        <v>182</v>
      </c>
      <c r="H11" s="84" t="s">
        <v>186</v>
      </c>
      <c r="I11" s="84" t="s">
        <v>190</v>
      </c>
    </row>
    <row r="12" spans="1:9" x14ac:dyDescent="0.25">
      <c r="A12" s="68" t="str">
        <f>IF(ISERROR(VLOOKUP($B12,'WR52 D1'!$B:$B,1,0)),"","X")</f>
        <v/>
      </c>
      <c r="B12" s="68" t="str">
        <f t="shared" si="0"/>
        <v>RTR2050501</v>
      </c>
      <c r="C12" s="84" t="s">
        <v>196</v>
      </c>
      <c r="D12" s="84" t="s">
        <v>125</v>
      </c>
      <c r="E12" s="84" t="s">
        <v>181</v>
      </c>
      <c r="F12" s="84" t="s">
        <v>188</v>
      </c>
      <c r="G12" s="84" t="s">
        <v>182</v>
      </c>
      <c r="H12" s="84" t="s">
        <v>186</v>
      </c>
      <c r="I12" s="84" t="s">
        <v>191</v>
      </c>
    </row>
    <row r="13" spans="1:9" x14ac:dyDescent="0.25">
      <c r="A13" s="68" t="str">
        <f>IF(ISERROR(VLOOKUP($B13,'WR52 D1'!$B:$B,1,0)),"","X")</f>
        <v/>
      </c>
      <c r="B13" s="68" t="str">
        <f t="shared" si="0"/>
        <v>RTR2050501</v>
      </c>
      <c r="C13" s="84" t="s">
        <v>197</v>
      </c>
      <c r="D13" s="84" t="s">
        <v>125</v>
      </c>
      <c r="E13" s="84" t="s">
        <v>181</v>
      </c>
      <c r="F13" s="84" t="s">
        <v>188</v>
      </c>
      <c r="G13" s="84" t="s">
        <v>182</v>
      </c>
      <c r="H13" s="84" t="s">
        <v>186</v>
      </c>
      <c r="I13" s="84" t="s">
        <v>192</v>
      </c>
    </row>
    <row r="14" spans="1:9" x14ac:dyDescent="0.25">
      <c r="A14" s="68" t="str">
        <f>IF(ISERROR(VLOOKUP($B14,'WR52 D1'!$B:$B,1,0)),"","X")</f>
        <v/>
      </c>
      <c r="B14" s="68" t="str">
        <f t="shared" si="0"/>
        <v>RTR2050501</v>
      </c>
      <c r="C14" s="84" t="s">
        <v>198</v>
      </c>
      <c r="D14" s="84" t="s">
        <v>125</v>
      </c>
      <c r="E14" s="84" t="s">
        <v>181</v>
      </c>
      <c r="F14" s="84" t="s">
        <v>188</v>
      </c>
      <c r="G14" s="84" t="s">
        <v>182</v>
      </c>
      <c r="H14" s="84" t="s">
        <v>186</v>
      </c>
      <c r="I14" s="84" t="s">
        <v>193</v>
      </c>
    </row>
    <row r="15" spans="1:9" x14ac:dyDescent="0.25">
      <c r="A15" s="68" t="str">
        <f>IF(ISERROR(VLOOKUP($B15,'WR52 D1'!$B:$B,1,0)),"","X")</f>
        <v/>
      </c>
      <c r="B15" s="68" t="str">
        <f t="shared" si="0"/>
        <v>RTR2051501</v>
      </c>
      <c r="C15" s="84" t="s">
        <v>199</v>
      </c>
      <c r="D15" s="84" t="s">
        <v>125</v>
      </c>
      <c r="E15" s="84" t="s">
        <v>183</v>
      </c>
      <c r="F15" s="84" t="s">
        <v>200</v>
      </c>
      <c r="G15" s="84" t="s">
        <v>182</v>
      </c>
      <c r="H15" s="84" t="s">
        <v>186</v>
      </c>
      <c r="I15" s="84" t="s">
        <v>189</v>
      </c>
    </row>
    <row r="16" spans="1:9" x14ac:dyDescent="0.25">
      <c r="A16" s="68" t="str">
        <f>IF(ISERROR(VLOOKUP($B16,'WR52 D1'!$B:$B,1,0)),"","X")</f>
        <v/>
      </c>
      <c r="B16" s="68" t="str">
        <f t="shared" si="0"/>
        <v>RTR2051501</v>
      </c>
      <c r="C16" s="84" t="s">
        <v>201</v>
      </c>
      <c r="D16" s="84" t="s">
        <v>125</v>
      </c>
      <c r="E16" s="84" t="s">
        <v>183</v>
      </c>
      <c r="F16" s="84" t="s">
        <v>200</v>
      </c>
      <c r="G16" s="84" t="s">
        <v>182</v>
      </c>
      <c r="H16" s="84" t="s">
        <v>186</v>
      </c>
      <c r="I16" s="84" t="s">
        <v>190</v>
      </c>
    </row>
    <row r="17" spans="1:9" x14ac:dyDescent="0.25">
      <c r="A17" s="68" t="str">
        <f>IF(ISERROR(VLOOKUP($B17,'WR52 D1'!$B:$B,1,0)),"","X")</f>
        <v/>
      </c>
      <c r="B17" s="68" t="str">
        <f t="shared" si="0"/>
        <v>RTR2051501</v>
      </c>
      <c r="C17" s="84" t="s">
        <v>202</v>
      </c>
      <c r="D17" s="84" t="s">
        <v>125</v>
      </c>
      <c r="E17" s="84" t="s">
        <v>183</v>
      </c>
      <c r="F17" s="84" t="s">
        <v>200</v>
      </c>
      <c r="G17" s="84" t="s">
        <v>182</v>
      </c>
      <c r="H17" s="84" t="s">
        <v>186</v>
      </c>
      <c r="I17" s="84" t="s">
        <v>191</v>
      </c>
    </row>
    <row r="18" spans="1:9" x14ac:dyDescent="0.25">
      <c r="A18" s="68" t="str">
        <f>IF(ISERROR(VLOOKUP($B18,'WR52 D1'!$B:$B,1,0)),"","X")</f>
        <v/>
      </c>
      <c r="B18" s="68" t="str">
        <f t="shared" si="0"/>
        <v>RTR2051501</v>
      </c>
      <c r="C18" s="84" t="s">
        <v>203</v>
      </c>
      <c r="D18" s="84" t="s">
        <v>125</v>
      </c>
      <c r="E18" s="84" t="s">
        <v>183</v>
      </c>
      <c r="F18" s="84" t="s">
        <v>200</v>
      </c>
      <c r="G18" s="84" t="s">
        <v>182</v>
      </c>
      <c r="H18" s="84" t="s">
        <v>186</v>
      </c>
      <c r="I18" s="84" t="s">
        <v>192</v>
      </c>
    </row>
    <row r="19" spans="1:9" x14ac:dyDescent="0.25">
      <c r="A19" s="68" t="str">
        <f>IF(ISERROR(VLOOKUP($B19,'WR52 D1'!$B:$B,1,0)),"","X")</f>
        <v/>
      </c>
      <c r="B19" s="68" t="str">
        <f t="shared" si="0"/>
        <v>RTR2051501</v>
      </c>
      <c r="C19" s="84" t="s">
        <v>204</v>
      </c>
      <c r="D19" s="84" t="s">
        <v>125</v>
      </c>
      <c r="E19" s="84" t="s">
        <v>183</v>
      </c>
      <c r="F19" s="84" t="s">
        <v>200</v>
      </c>
      <c r="G19" s="84" t="s">
        <v>182</v>
      </c>
      <c r="H19" s="84" t="s">
        <v>186</v>
      </c>
      <c r="I19" s="84" t="s">
        <v>193</v>
      </c>
    </row>
    <row r="20" spans="1:9" x14ac:dyDescent="0.25">
      <c r="A20" s="68" t="str">
        <f>IF(ISERROR(VLOOKUP($B20,'WR52 D1'!$B:$B,1,0)),"","X")</f>
        <v/>
      </c>
      <c r="B20" s="68" t="str">
        <f t="shared" si="0"/>
        <v>RTR2052501</v>
      </c>
      <c r="C20" s="84" t="s">
        <v>205</v>
      </c>
      <c r="D20" s="84" t="s">
        <v>125</v>
      </c>
      <c r="E20" s="84" t="s">
        <v>184</v>
      </c>
      <c r="F20" s="84" t="s">
        <v>206</v>
      </c>
      <c r="G20" s="84" t="s">
        <v>182</v>
      </c>
      <c r="H20" s="84" t="s">
        <v>186</v>
      </c>
      <c r="I20" s="84" t="s">
        <v>189</v>
      </c>
    </row>
    <row r="21" spans="1:9" x14ac:dyDescent="0.25">
      <c r="A21" s="68" t="str">
        <f>IF(ISERROR(VLOOKUP($B21,'WR52 D1'!$B:$B,1,0)),"","X")</f>
        <v/>
      </c>
      <c r="B21" s="68" t="str">
        <f t="shared" si="0"/>
        <v>RTR2052501</v>
      </c>
      <c r="C21" s="84" t="s">
        <v>207</v>
      </c>
      <c r="D21" s="84" t="s">
        <v>125</v>
      </c>
      <c r="E21" s="84" t="s">
        <v>184</v>
      </c>
      <c r="F21" s="84" t="s">
        <v>206</v>
      </c>
      <c r="G21" s="84" t="s">
        <v>182</v>
      </c>
      <c r="H21" s="84" t="s">
        <v>186</v>
      </c>
      <c r="I21" s="84" t="s">
        <v>190</v>
      </c>
    </row>
    <row r="22" spans="1:9" x14ac:dyDescent="0.25">
      <c r="A22" s="68" t="str">
        <f>IF(ISERROR(VLOOKUP($B22,'WR52 D1'!$B:$B,1,0)),"","X")</f>
        <v/>
      </c>
      <c r="B22" s="68" t="str">
        <f t="shared" si="0"/>
        <v>RTR2052501</v>
      </c>
      <c r="C22" s="84" t="s">
        <v>208</v>
      </c>
      <c r="D22" s="84" t="s">
        <v>125</v>
      </c>
      <c r="E22" s="84" t="s">
        <v>184</v>
      </c>
      <c r="F22" s="84" t="s">
        <v>206</v>
      </c>
      <c r="G22" s="84" t="s">
        <v>182</v>
      </c>
      <c r="H22" s="84" t="s">
        <v>186</v>
      </c>
      <c r="I22" s="84" t="s">
        <v>191</v>
      </c>
    </row>
    <row r="23" spans="1:9" x14ac:dyDescent="0.25">
      <c r="A23" s="68" t="str">
        <f>IF(ISERROR(VLOOKUP($B23,'WR52 D1'!$B:$B,1,0)),"","X")</f>
        <v/>
      </c>
      <c r="B23" s="68" t="str">
        <f t="shared" si="0"/>
        <v>RTR2052501</v>
      </c>
      <c r="C23" s="84" t="s">
        <v>209</v>
      </c>
      <c r="D23" s="84" t="s">
        <v>125</v>
      </c>
      <c r="E23" s="84" t="s">
        <v>184</v>
      </c>
      <c r="F23" s="84" t="s">
        <v>206</v>
      </c>
      <c r="G23" s="84" t="s">
        <v>182</v>
      </c>
      <c r="H23" s="84" t="s">
        <v>186</v>
      </c>
      <c r="I23" s="84" t="s">
        <v>192</v>
      </c>
    </row>
    <row r="24" spans="1:9" x14ac:dyDescent="0.25">
      <c r="A24" s="68" t="str">
        <f>IF(ISERROR(VLOOKUP($B24,'WR52 D1'!$B:$B,1,0)),"","X")</f>
        <v/>
      </c>
      <c r="B24" s="68" t="str">
        <f t="shared" si="0"/>
        <v>RTR2052501</v>
      </c>
      <c r="C24" s="84" t="s">
        <v>210</v>
      </c>
      <c r="D24" s="84" t="s">
        <v>125</v>
      </c>
      <c r="E24" s="84" t="s">
        <v>184</v>
      </c>
      <c r="F24" s="84" t="s">
        <v>206</v>
      </c>
      <c r="G24" s="84" t="s">
        <v>182</v>
      </c>
      <c r="H24" s="84" t="s">
        <v>186</v>
      </c>
      <c r="I24" s="84" t="s">
        <v>193</v>
      </c>
    </row>
    <row r="25" spans="1:9" x14ac:dyDescent="0.25">
      <c r="A25" s="68" t="str">
        <f>IF(ISERROR(VLOOKUP($B25,'WR52 D1'!$B:$B,1,0)),"","X")</f>
        <v>X</v>
      </c>
      <c r="B25" s="68" t="str">
        <f t="shared" si="0"/>
        <v>GA2002050</v>
      </c>
      <c r="C25" s="84" t="s">
        <v>249</v>
      </c>
      <c r="D25" s="84" t="s">
        <v>211</v>
      </c>
      <c r="E25" s="84" t="s">
        <v>243</v>
      </c>
      <c r="F25" s="84" t="s">
        <v>244</v>
      </c>
      <c r="G25" s="84" t="s">
        <v>174</v>
      </c>
      <c r="H25" s="84" t="s">
        <v>185</v>
      </c>
      <c r="I25" s="84" t="s">
        <v>179</v>
      </c>
    </row>
    <row r="26" spans="1:9" x14ac:dyDescent="0.25">
      <c r="A26" s="68" t="str">
        <f>IF(ISERROR(VLOOKUP($B26,'WR52 D1'!$B:$B,1,0)),"","X")</f>
        <v>X</v>
      </c>
      <c r="B26" s="68" t="str">
        <f t="shared" si="0"/>
        <v>GA2002050</v>
      </c>
      <c r="C26" s="86" t="s">
        <v>250</v>
      </c>
      <c r="D26" s="86" t="s">
        <v>211</v>
      </c>
      <c r="E26" s="86" t="s">
        <v>243</v>
      </c>
      <c r="F26" s="86" t="s">
        <v>244</v>
      </c>
      <c r="G26" s="86" t="s">
        <v>174</v>
      </c>
      <c r="H26" s="86" t="s">
        <v>185</v>
      </c>
      <c r="I26" s="86" t="s">
        <v>180</v>
      </c>
    </row>
    <row r="27" spans="1:9" x14ac:dyDescent="0.25">
      <c r="A27" s="68" t="str">
        <f>IF(ISERROR(VLOOKUP($B27,'WR52 D1'!$B:$B,1,0)),"","X")</f>
        <v>X</v>
      </c>
      <c r="B27" s="68" t="str">
        <f t="shared" si="0"/>
        <v>GA2003050</v>
      </c>
      <c r="C27" s="84" t="s">
        <v>247</v>
      </c>
      <c r="D27" s="84" t="s">
        <v>211</v>
      </c>
      <c r="E27" s="84" t="s">
        <v>245</v>
      </c>
      <c r="F27" s="84" t="s">
        <v>246</v>
      </c>
      <c r="G27" s="84" t="s">
        <v>174</v>
      </c>
      <c r="H27" s="84" t="s">
        <v>185</v>
      </c>
      <c r="I27" s="84" t="s">
        <v>179</v>
      </c>
    </row>
    <row r="28" spans="1:9" x14ac:dyDescent="0.25">
      <c r="A28" s="68" t="str">
        <f>IF(ISERROR(VLOOKUP($B28,'WR52 D1'!$B:$B,1,0)),"","X")</f>
        <v>X</v>
      </c>
      <c r="B28" s="68" t="str">
        <f t="shared" si="0"/>
        <v>GA2003050</v>
      </c>
      <c r="C28" s="86" t="s">
        <v>248</v>
      </c>
      <c r="D28" s="86" t="s">
        <v>211</v>
      </c>
      <c r="E28" s="86" t="s">
        <v>245</v>
      </c>
      <c r="F28" s="86" t="s">
        <v>246</v>
      </c>
      <c r="G28" s="86" t="s">
        <v>174</v>
      </c>
      <c r="H28" s="86" t="s">
        <v>185</v>
      </c>
      <c r="I28" s="86" t="s">
        <v>180</v>
      </c>
    </row>
    <row r="29" spans="1:9" x14ac:dyDescent="0.25">
      <c r="A29" s="68" t="str">
        <f>IF(ISERROR(VLOOKUP($B29,'WR52 D1'!$B:$B,1,0)),"","X")</f>
        <v>X</v>
      </c>
      <c r="B29" s="68" t="str">
        <f t="shared" si="0"/>
        <v>GA2004050</v>
      </c>
      <c r="C29" s="84" t="s">
        <v>218</v>
      </c>
      <c r="D29" s="84" t="s">
        <v>211</v>
      </c>
      <c r="E29" s="84" t="s">
        <v>177</v>
      </c>
      <c r="F29" s="84" t="s">
        <v>219</v>
      </c>
      <c r="G29" s="84" t="s">
        <v>174</v>
      </c>
      <c r="H29" s="84" t="s">
        <v>185</v>
      </c>
      <c r="I29" s="84" t="s">
        <v>102</v>
      </c>
    </row>
    <row r="30" spans="1:9" x14ac:dyDescent="0.25">
      <c r="A30" s="68" t="str">
        <f>IF(ISERROR(VLOOKUP($B30,'WR52 D1'!$B:$B,1,0)),"","X")</f>
        <v>X</v>
      </c>
      <c r="B30" s="68" t="str">
        <f t="shared" si="0"/>
        <v>GA2006050</v>
      </c>
      <c r="C30" s="86" t="s">
        <v>214</v>
      </c>
      <c r="D30" s="86" t="s">
        <v>211</v>
      </c>
      <c r="E30" s="86" t="s">
        <v>173</v>
      </c>
      <c r="F30" s="86" t="s">
        <v>215</v>
      </c>
      <c r="G30" s="84" t="s">
        <v>174</v>
      </c>
      <c r="H30" s="86" t="s">
        <v>185</v>
      </c>
      <c r="I30" s="86" t="s">
        <v>102</v>
      </c>
    </row>
    <row r="31" spans="1:9" x14ac:dyDescent="0.25">
      <c r="A31" s="68" t="str">
        <f>IF(ISERROR(VLOOKUP($B31,'WR52 D1'!$B:$B,1,0)),"","X")</f>
        <v>X</v>
      </c>
      <c r="B31" s="68" t="str">
        <f t="shared" si="0"/>
        <v>GA2008050</v>
      </c>
      <c r="C31" s="84" t="s">
        <v>212</v>
      </c>
      <c r="D31" s="84" t="s">
        <v>211</v>
      </c>
      <c r="E31" s="84" t="s">
        <v>176</v>
      </c>
      <c r="F31" s="84" t="s">
        <v>213</v>
      </c>
      <c r="G31" s="84" t="s">
        <v>174</v>
      </c>
      <c r="H31" s="84" t="s">
        <v>185</v>
      </c>
      <c r="I31" s="84" t="s">
        <v>102</v>
      </c>
    </row>
    <row r="32" spans="1:9" x14ac:dyDescent="0.25">
      <c r="A32" s="68" t="str">
        <f>IF(ISERROR(VLOOKUP($B32,'WR52 D1'!$B:$B,1,0)),"","X")</f>
        <v>X</v>
      </c>
      <c r="B32" s="68" t="str">
        <f t="shared" si="0"/>
        <v>CA4410012</v>
      </c>
      <c r="C32" s="84" t="s">
        <v>237</v>
      </c>
      <c r="D32" s="84" t="s">
        <v>157</v>
      </c>
      <c r="E32" s="84" t="s">
        <v>228</v>
      </c>
      <c r="F32" s="84" t="s">
        <v>229</v>
      </c>
      <c r="G32" s="84" t="s">
        <v>225</v>
      </c>
      <c r="H32" s="84" t="s">
        <v>226</v>
      </c>
      <c r="I32" s="84" t="s">
        <v>102</v>
      </c>
    </row>
    <row r="33" spans="1:9" x14ac:dyDescent="0.25">
      <c r="A33" s="68" t="str">
        <f>IF(ISERROR(VLOOKUP($B33,'WR52 D1'!$B:$B,1,0)),"","X")</f>
        <v>X</v>
      </c>
      <c r="B33" s="68" t="str">
        <f t="shared" si="0"/>
        <v>CTA4310797</v>
      </c>
      <c r="C33" s="84" t="s">
        <v>156</v>
      </c>
      <c r="D33" s="84" t="s">
        <v>157</v>
      </c>
      <c r="E33" s="84" t="s">
        <v>158</v>
      </c>
      <c r="F33" s="84" t="s">
        <v>159</v>
      </c>
      <c r="G33" s="84" t="s">
        <v>160</v>
      </c>
      <c r="H33" s="84" t="s">
        <v>161</v>
      </c>
      <c r="I33" s="84" t="s">
        <v>102</v>
      </c>
    </row>
    <row r="34" spans="1:9" x14ac:dyDescent="0.25">
      <c r="A34" s="68" t="str">
        <f>IF(ISERROR(VLOOKUP($B34,'WR52 D1'!$B:$B,1,0)),"","X")</f>
        <v/>
      </c>
      <c r="B34" s="68" t="str">
        <f t="shared" si="0"/>
        <v>RH322202001</v>
      </c>
      <c r="C34" s="84" t="s">
        <v>488</v>
      </c>
      <c r="D34" s="84" t="s">
        <v>157</v>
      </c>
      <c r="E34" s="84" t="s">
        <v>489</v>
      </c>
      <c r="F34" s="84" t="s">
        <v>490</v>
      </c>
      <c r="G34" s="84" t="s">
        <v>54</v>
      </c>
      <c r="H34" s="84" t="s">
        <v>62</v>
      </c>
      <c r="I34" s="84" t="s">
        <v>102</v>
      </c>
    </row>
    <row r="35" spans="1:9" x14ac:dyDescent="0.25">
      <c r="A35" s="68" t="str">
        <f>IF(ISERROR(VLOOKUP($B35,'WR52 D1'!$B:$B,1,0)),"","X")</f>
        <v>X</v>
      </c>
      <c r="B35" s="68" t="str">
        <f t="shared" si="0"/>
        <v>CA4201001</v>
      </c>
      <c r="C35" s="86" t="s">
        <v>378</v>
      </c>
      <c r="D35" s="86" t="s">
        <v>222</v>
      </c>
      <c r="E35" s="86" t="s">
        <v>379</v>
      </c>
      <c r="F35" s="86" t="s">
        <v>381</v>
      </c>
      <c r="G35" s="86" t="s">
        <v>54</v>
      </c>
      <c r="H35" s="86" t="s">
        <v>62</v>
      </c>
      <c r="I35" s="86" t="s">
        <v>102</v>
      </c>
    </row>
    <row r="36" spans="1:9" x14ac:dyDescent="0.25">
      <c r="A36" s="68" t="str">
        <f>IF(ISERROR(VLOOKUP($B36,'WR52 D1'!$B:$B,1,0)),"","X")</f>
        <v>X</v>
      </c>
      <c r="B36" s="68" t="str">
        <f t="shared" si="0"/>
        <v>CA4204001</v>
      </c>
      <c r="C36" s="86" t="s">
        <v>384</v>
      </c>
      <c r="D36" s="86" t="s">
        <v>222</v>
      </c>
      <c r="E36" s="86" t="s">
        <v>382</v>
      </c>
      <c r="F36" s="86" t="s">
        <v>383</v>
      </c>
      <c r="G36" s="86" t="s">
        <v>54</v>
      </c>
      <c r="H36" s="86" t="s">
        <v>62</v>
      </c>
      <c r="I36" s="86" t="s">
        <v>102</v>
      </c>
    </row>
    <row r="37" spans="1:9" x14ac:dyDescent="0.25">
      <c r="A37" s="68" t="str">
        <f>IF(ISERROR(VLOOKUP($B37,'WR52 D1'!$B:$B,1,0)),"","X")</f>
        <v>X</v>
      </c>
      <c r="B37" s="68" t="str">
        <f t="shared" si="0"/>
        <v>CA9402050</v>
      </c>
      <c r="C37" s="86" t="s">
        <v>273</v>
      </c>
      <c r="D37" s="86" t="s">
        <v>222</v>
      </c>
      <c r="E37" s="86" t="s">
        <v>265</v>
      </c>
      <c r="F37" s="86" t="s">
        <v>266</v>
      </c>
      <c r="G37" s="86" t="s">
        <v>174</v>
      </c>
      <c r="H37" s="86" t="s">
        <v>185</v>
      </c>
      <c r="I37" s="86" t="s">
        <v>179</v>
      </c>
    </row>
    <row r="38" spans="1:9" x14ac:dyDescent="0.25">
      <c r="A38" s="68" t="str">
        <f>IF(ISERROR(VLOOKUP($B38,'WR52 D1'!$B:$B,1,0)),"","X")</f>
        <v>X</v>
      </c>
      <c r="B38" s="68" t="str">
        <f t="shared" si="0"/>
        <v>CA9402050</v>
      </c>
      <c r="C38" s="86" t="s">
        <v>274</v>
      </c>
      <c r="D38" s="86" t="s">
        <v>222</v>
      </c>
      <c r="E38" s="86" t="s">
        <v>265</v>
      </c>
      <c r="F38" s="86" t="s">
        <v>266</v>
      </c>
      <c r="G38" s="86" t="s">
        <v>174</v>
      </c>
      <c r="H38" s="86" t="s">
        <v>185</v>
      </c>
      <c r="I38" s="86" t="s">
        <v>180</v>
      </c>
    </row>
    <row r="39" spans="1:9" x14ac:dyDescent="0.25">
      <c r="A39" s="68" t="str">
        <f>IF(ISERROR(VLOOKUP($B39,'WR52 D1'!$B:$B,1,0)),"","X")</f>
        <v>X</v>
      </c>
      <c r="B39" s="68" t="str">
        <f t="shared" si="0"/>
        <v>CA9403050</v>
      </c>
      <c r="C39" s="86" t="s">
        <v>275</v>
      </c>
      <c r="D39" s="86" t="s">
        <v>222</v>
      </c>
      <c r="E39" s="86" t="s">
        <v>267</v>
      </c>
      <c r="F39" s="86" t="s">
        <v>268</v>
      </c>
      <c r="G39" s="86" t="s">
        <v>174</v>
      </c>
      <c r="H39" s="86" t="s">
        <v>185</v>
      </c>
      <c r="I39" s="86" t="s">
        <v>179</v>
      </c>
    </row>
    <row r="40" spans="1:9" x14ac:dyDescent="0.25">
      <c r="A40" s="68" t="str">
        <f>IF(ISERROR(VLOOKUP($B40,'WR52 D1'!$B:$B,1,0)),"","X")</f>
        <v>X</v>
      </c>
      <c r="B40" s="68" t="str">
        <f t="shared" si="0"/>
        <v>CA9403050</v>
      </c>
      <c r="C40" s="86" t="s">
        <v>276</v>
      </c>
      <c r="D40" s="86" t="s">
        <v>222</v>
      </c>
      <c r="E40" s="86" t="s">
        <v>267</v>
      </c>
      <c r="F40" s="86" t="s">
        <v>268</v>
      </c>
      <c r="G40" s="86" t="s">
        <v>174</v>
      </c>
      <c r="H40" s="86" t="s">
        <v>185</v>
      </c>
      <c r="I40" s="86" t="s">
        <v>180</v>
      </c>
    </row>
    <row r="41" spans="1:9" x14ac:dyDescent="0.25">
      <c r="A41" s="68" t="str">
        <f>IF(ISERROR(VLOOKUP($B41,'WR52 D1'!$B:$B,1,0)),"","X")</f>
        <v>X</v>
      </c>
      <c r="B41" s="68" t="str">
        <f t="shared" si="0"/>
        <v>CA9405050</v>
      </c>
      <c r="C41" s="86" t="s">
        <v>277</v>
      </c>
      <c r="D41" s="86" t="s">
        <v>222</v>
      </c>
      <c r="E41" s="86" t="s">
        <v>269</v>
      </c>
      <c r="F41" s="86" t="s">
        <v>270</v>
      </c>
      <c r="G41" s="86" t="s">
        <v>174</v>
      </c>
      <c r="H41" s="86" t="s">
        <v>185</v>
      </c>
      <c r="I41" s="86" t="s">
        <v>102</v>
      </c>
    </row>
    <row r="42" spans="1:9" x14ac:dyDescent="0.25">
      <c r="A42" s="68" t="str">
        <f>IF(ISERROR(VLOOKUP($B42,'WR52 D1'!$B:$B,1,0)),"","X")</f>
        <v>X</v>
      </c>
      <c r="B42" s="68" t="str">
        <f t="shared" si="0"/>
        <v>CA9407050</v>
      </c>
      <c r="C42" s="86" t="s">
        <v>278</v>
      </c>
      <c r="D42" s="86" t="s">
        <v>222</v>
      </c>
      <c r="E42" s="86" t="s">
        <v>271</v>
      </c>
      <c r="F42" s="86" t="s">
        <v>272</v>
      </c>
      <c r="G42" s="86" t="s">
        <v>174</v>
      </c>
      <c r="H42" s="86" t="s">
        <v>185</v>
      </c>
      <c r="I42" s="86" t="s">
        <v>102</v>
      </c>
    </row>
    <row r="43" spans="1:9" x14ac:dyDescent="0.25">
      <c r="A43" s="68" t="str">
        <f>IF(ISERROR(VLOOKUP($B43,'WR52 D1'!$B:$B,1,0)),"","X")</f>
        <v/>
      </c>
      <c r="B43" s="68" t="str">
        <f t="shared" si="0"/>
        <v>RH323101001</v>
      </c>
      <c r="C43" s="84" t="s">
        <v>491</v>
      </c>
      <c r="D43" s="84" t="s">
        <v>222</v>
      </c>
      <c r="E43" s="84" t="s">
        <v>492</v>
      </c>
      <c r="F43" s="84" t="s">
        <v>493</v>
      </c>
      <c r="G43" s="84" t="s">
        <v>54</v>
      </c>
      <c r="H43" s="84" t="s">
        <v>62</v>
      </c>
      <c r="I43" s="84" t="s">
        <v>102</v>
      </c>
    </row>
    <row r="44" spans="1:9" x14ac:dyDescent="0.25">
      <c r="A44" s="68" t="str">
        <f>IF(ISERROR(VLOOKUP($B44,'WR52 D1'!$B:$B,1,0)),"","X")</f>
        <v>X</v>
      </c>
      <c r="B44" s="68" t="str">
        <f t="shared" si="0"/>
        <v>CA4701001</v>
      </c>
      <c r="C44" s="84" t="s">
        <v>238</v>
      </c>
      <c r="D44" s="84" t="s">
        <v>223</v>
      </c>
      <c r="E44" s="84" t="s">
        <v>230</v>
      </c>
      <c r="F44" s="84" t="s">
        <v>227</v>
      </c>
      <c r="G44" s="84" t="s">
        <v>54</v>
      </c>
      <c r="H44" s="84" t="s">
        <v>62</v>
      </c>
      <c r="I44" s="84" t="s">
        <v>102</v>
      </c>
    </row>
    <row r="45" spans="1:9" x14ac:dyDescent="0.25">
      <c r="A45" s="68" t="str">
        <f>IF(ISERROR(VLOOKUP($B45,'WR52 D1'!$B:$B,1,0)),"","X")</f>
        <v>X</v>
      </c>
      <c r="B45" s="68" t="str">
        <f t="shared" si="0"/>
        <v>GA4710001</v>
      </c>
      <c r="C45" s="84" t="s">
        <v>239</v>
      </c>
      <c r="D45" s="84" t="s">
        <v>223</v>
      </c>
      <c r="E45" s="84" t="s">
        <v>231</v>
      </c>
      <c r="F45" s="84" t="s">
        <v>232</v>
      </c>
      <c r="G45" s="84" t="s">
        <v>54</v>
      </c>
      <c r="H45" s="84" t="s">
        <v>62</v>
      </c>
      <c r="I45" s="84" t="s">
        <v>102</v>
      </c>
    </row>
    <row r="46" spans="1:9" x14ac:dyDescent="0.25">
      <c r="A46" s="68" t="str">
        <f>IF(ISERROR(VLOOKUP($B46,'WR52 D1'!$B:$B,1,0)),"","X")</f>
        <v>X</v>
      </c>
      <c r="B46" s="68" t="str">
        <f t="shared" si="0"/>
        <v>CA4831001</v>
      </c>
      <c r="C46" s="86" t="s">
        <v>293</v>
      </c>
      <c r="D46" s="86" t="s">
        <v>262</v>
      </c>
      <c r="E46" s="86" t="s">
        <v>287</v>
      </c>
      <c r="F46" s="86" t="s">
        <v>288</v>
      </c>
      <c r="G46" s="86" t="s">
        <v>54</v>
      </c>
      <c r="H46" s="86" t="s">
        <v>62</v>
      </c>
      <c r="I46" s="86" t="s">
        <v>102</v>
      </c>
    </row>
    <row r="47" spans="1:9" x14ac:dyDescent="0.25">
      <c r="A47" s="68" t="str">
        <f>IF(ISERROR(VLOOKUP($B47,'WR52 D1'!$B:$B,1,0)),"","X")</f>
        <v>X</v>
      </c>
      <c r="B47" s="68" t="str">
        <f t="shared" si="0"/>
        <v>CA4832001</v>
      </c>
      <c r="C47" s="86" t="s">
        <v>294</v>
      </c>
      <c r="D47" s="86" t="s">
        <v>262</v>
      </c>
      <c r="E47" s="86" t="s">
        <v>289</v>
      </c>
      <c r="F47" s="86" t="s">
        <v>290</v>
      </c>
      <c r="G47" s="86" t="s">
        <v>54</v>
      </c>
      <c r="H47" s="86" t="s">
        <v>62</v>
      </c>
      <c r="I47" s="86" t="s">
        <v>102</v>
      </c>
    </row>
    <row r="48" spans="1:9" x14ac:dyDescent="0.25">
      <c r="A48" s="68" t="str">
        <f>IF(ISERROR(VLOOKUP($B48,'WR52 D1'!$B:$B,1,0)),"","X")</f>
        <v>X</v>
      </c>
      <c r="B48" s="68" t="str">
        <f t="shared" si="0"/>
        <v>CA4833001</v>
      </c>
      <c r="C48" s="86" t="s">
        <v>295</v>
      </c>
      <c r="D48" s="86" t="s">
        <v>262</v>
      </c>
      <c r="E48" s="86" t="s">
        <v>291</v>
      </c>
      <c r="F48" s="86" t="s">
        <v>292</v>
      </c>
      <c r="G48" s="86" t="s">
        <v>54</v>
      </c>
      <c r="H48" s="86" t="s">
        <v>62</v>
      </c>
      <c r="I48" s="86" t="s">
        <v>102</v>
      </c>
    </row>
    <row r="49" spans="1:9" x14ac:dyDescent="0.25">
      <c r="A49" s="68" t="str">
        <f>IF(ISERROR(VLOOKUP($B49,'WR52 D1'!$B:$B,1,0)),"","X")</f>
        <v>X</v>
      </c>
      <c r="B49" s="68" t="str">
        <f t="shared" si="0"/>
        <v>CA4845012</v>
      </c>
      <c r="C49" s="86" t="s">
        <v>303</v>
      </c>
      <c r="D49" s="86" t="s">
        <v>262</v>
      </c>
      <c r="E49" s="86" t="s">
        <v>296</v>
      </c>
      <c r="F49" s="86" t="s">
        <v>297</v>
      </c>
      <c r="G49" s="86" t="s">
        <v>225</v>
      </c>
      <c r="H49" s="86" t="s">
        <v>226</v>
      </c>
      <c r="I49" s="86" t="s">
        <v>102</v>
      </c>
    </row>
    <row r="50" spans="1:9" x14ac:dyDescent="0.25">
      <c r="A50" s="68" t="str">
        <f>IF(ISERROR(VLOOKUP($B50,'WR52 D1'!$B:$B,1,0)),"","X")</f>
        <v>X</v>
      </c>
      <c r="B50" s="68" t="str">
        <f t="shared" si="0"/>
        <v>CA4846012</v>
      </c>
      <c r="C50" s="86" t="s">
        <v>304</v>
      </c>
      <c r="D50" s="86" t="s">
        <v>262</v>
      </c>
      <c r="E50" s="86" t="s">
        <v>298</v>
      </c>
      <c r="F50" s="86" t="s">
        <v>299</v>
      </c>
      <c r="G50" s="86" t="s">
        <v>225</v>
      </c>
      <c r="H50" s="86" t="s">
        <v>226</v>
      </c>
      <c r="I50" s="86" t="s">
        <v>102</v>
      </c>
    </row>
    <row r="51" spans="1:9" x14ac:dyDescent="0.25">
      <c r="A51" s="68" t="str">
        <f>IF(ISERROR(VLOOKUP($B51,'WR52 D1'!$B:$B,1,0)),"","X")</f>
        <v>X</v>
      </c>
      <c r="B51" s="68" t="str">
        <f t="shared" si="0"/>
        <v>GA4815002</v>
      </c>
      <c r="C51" s="86" t="s">
        <v>305</v>
      </c>
      <c r="D51" s="86" t="s">
        <v>262</v>
      </c>
      <c r="E51" s="86" t="s">
        <v>301</v>
      </c>
      <c r="F51" s="86" t="s">
        <v>302</v>
      </c>
      <c r="G51" s="86" t="s">
        <v>59</v>
      </c>
      <c r="H51" s="86" t="s">
        <v>64</v>
      </c>
      <c r="I51" s="86" t="s">
        <v>102</v>
      </c>
    </row>
    <row r="52" spans="1:9" x14ac:dyDescent="0.25">
      <c r="A52" s="68" t="str">
        <f>IF(ISERROR(VLOOKUP($B52,'WR52 D1'!$B:$B,1,0)),"","X")</f>
        <v>X</v>
      </c>
      <c r="B52" s="68" t="str">
        <f t="shared" si="0"/>
        <v>CH125114001</v>
      </c>
      <c r="C52" s="86" t="s">
        <v>326</v>
      </c>
      <c r="D52" s="86" t="s">
        <v>307</v>
      </c>
      <c r="E52" s="86" t="s">
        <v>327</v>
      </c>
      <c r="F52" s="86" t="s">
        <v>328</v>
      </c>
      <c r="G52" s="86" t="s">
        <v>54</v>
      </c>
      <c r="H52" s="86" t="s">
        <v>62</v>
      </c>
      <c r="I52" s="86" t="s">
        <v>102</v>
      </c>
    </row>
    <row r="53" spans="1:9" x14ac:dyDescent="0.25">
      <c r="A53" s="68" t="str">
        <f>IF(ISERROR(VLOOKUP($B53,'WR52 D1'!$B:$B,1,0)),"","X")</f>
        <v>X</v>
      </c>
      <c r="B53" s="68" t="str">
        <f t="shared" si="0"/>
        <v>CTS125114001</v>
      </c>
      <c r="C53" s="86" t="s">
        <v>405</v>
      </c>
      <c r="D53" s="86" t="s">
        <v>307</v>
      </c>
      <c r="E53" s="86" t="s">
        <v>394</v>
      </c>
      <c r="F53" s="86" t="s">
        <v>395</v>
      </c>
      <c r="G53" s="86" t="s">
        <v>54</v>
      </c>
      <c r="H53" s="86" t="s">
        <v>62</v>
      </c>
      <c r="I53" s="86" t="s">
        <v>50</v>
      </c>
    </row>
    <row r="54" spans="1:9" x14ac:dyDescent="0.25">
      <c r="A54" s="68" t="str">
        <f>IF(ISERROR(VLOOKUP($B54,'WR52 D1'!$B:$B,1,0)),"","X")</f>
        <v>X</v>
      </c>
      <c r="B54" s="68" t="str">
        <f t="shared" si="0"/>
        <v>CTS125114001</v>
      </c>
      <c r="C54" s="86" t="s">
        <v>406</v>
      </c>
      <c r="D54" s="86" t="s">
        <v>307</v>
      </c>
      <c r="E54" s="86" t="s">
        <v>394</v>
      </c>
      <c r="F54" s="86" t="s">
        <v>395</v>
      </c>
      <c r="G54" s="86" t="s">
        <v>54</v>
      </c>
      <c r="H54" s="86" t="s">
        <v>62</v>
      </c>
      <c r="I54" s="86" t="s">
        <v>51</v>
      </c>
    </row>
    <row r="55" spans="1:9" x14ac:dyDescent="0.25">
      <c r="A55" s="68" t="str">
        <f>IF(ISERROR(VLOOKUP($B55,'WR52 D1'!$B:$B,1,0)),"","X")</f>
        <v>X</v>
      </c>
      <c r="B55" s="68" t="str">
        <f t="shared" si="0"/>
        <v>CTS125114001</v>
      </c>
      <c r="C55" s="86" t="s">
        <v>407</v>
      </c>
      <c r="D55" s="86" t="s">
        <v>307</v>
      </c>
      <c r="E55" s="86" t="s">
        <v>394</v>
      </c>
      <c r="F55" s="86" t="s">
        <v>395</v>
      </c>
      <c r="G55" s="86" t="s">
        <v>54</v>
      </c>
      <c r="H55" s="86" t="s">
        <v>62</v>
      </c>
      <c r="I55" s="86" t="s">
        <v>52</v>
      </c>
    </row>
    <row r="56" spans="1:9" x14ac:dyDescent="0.25">
      <c r="A56" s="68" t="str">
        <f>IF(ISERROR(VLOOKUP($B56,'WR52 D1'!$B:$B,1,0)),"","X")</f>
        <v>X</v>
      </c>
      <c r="B56" s="68" t="str">
        <f t="shared" si="0"/>
        <v>CTS125114001</v>
      </c>
      <c r="C56" s="86" t="s">
        <v>408</v>
      </c>
      <c r="D56" s="86" t="s">
        <v>307</v>
      </c>
      <c r="E56" s="86" t="s">
        <v>394</v>
      </c>
      <c r="F56" s="86" t="s">
        <v>395</v>
      </c>
      <c r="G56" s="86" t="s">
        <v>54</v>
      </c>
      <c r="H56" s="86" t="s">
        <v>62</v>
      </c>
      <c r="I56" s="86" t="s">
        <v>53</v>
      </c>
    </row>
    <row r="57" spans="1:9" x14ac:dyDescent="0.25">
      <c r="A57" s="68" t="str">
        <f>IF(ISERROR(VLOOKUP($B57,'WR52 D1'!$B:$B,1,0)),"","X")</f>
        <v>X</v>
      </c>
      <c r="B57" s="68" t="str">
        <f t="shared" si="0"/>
        <v>CTS125114001</v>
      </c>
      <c r="C57" s="86" t="s">
        <v>409</v>
      </c>
      <c r="D57" s="86" t="s">
        <v>307</v>
      </c>
      <c r="E57" s="86" t="s">
        <v>394</v>
      </c>
      <c r="F57" s="86" t="s">
        <v>395</v>
      </c>
      <c r="G57" s="86" t="s">
        <v>54</v>
      </c>
      <c r="H57" s="86" t="s">
        <v>62</v>
      </c>
      <c r="I57" s="86" t="s">
        <v>106</v>
      </c>
    </row>
    <row r="58" spans="1:9" x14ac:dyDescent="0.25">
      <c r="A58" s="68" t="str">
        <f>IF(ISERROR(VLOOKUP($B58,'WR52 D1'!$B:$B,1,0)),"","X")</f>
        <v>X</v>
      </c>
      <c r="B58" s="68" t="str">
        <f t="shared" si="0"/>
        <v>CTS125114002</v>
      </c>
      <c r="C58" s="86" t="s">
        <v>400</v>
      </c>
      <c r="D58" s="86" t="s">
        <v>307</v>
      </c>
      <c r="E58" s="86" t="s">
        <v>394</v>
      </c>
      <c r="F58" s="86" t="s">
        <v>395</v>
      </c>
      <c r="G58" s="86" t="s">
        <v>59</v>
      </c>
      <c r="H58" s="86" t="s">
        <v>64</v>
      </c>
      <c r="I58" s="86" t="s">
        <v>50</v>
      </c>
    </row>
    <row r="59" spans="1:9" x14ac:dyDescent="0.25">
      <c r="A59" s="68" t="str">
        <f>IF(ISERROR(VLOOKUP($B59,'WR52 D1'!$B:$B,1,0)),"","X")</f>
        <v>X</v>
      </c>
      <c r="B59" s="68" t="str">
        <f t="shared" si="0"/>
        <v>CTS125114002</v>
      </c>
      <c r="C59" s="86" t="s">
        <v>401</v>
      </c>
      <c r="D59" s="86" t="s">
        <v>307</v>
      </c>
      <c r="E59" s="86" t="s">
        <v>394</v>
      </c>
      <c r="F59" s="86" t="s">
        <v>395</v>
      </c>
      <c r="G59" s="86" t="s">
        <v>59</v>
      </c>
      <c r="H59" s="86" t="s">
        <v>64</v>
      </c>
      <c r="I59" s="86" t="s">
        <v>51</v>
      </c>
    </row>
    <row r="60" spans="1:9" x14ac:dyDescent="0.25">
      <c r="A60" s="68" t="str">
        <f>IF(ISERROR(VLOOKUP($B60,'WR52 D1'!$B:$B,1,0)),"","X")</f>
        <v>X</v>
      </c>
      <c r="B60" s="68" t="str">
        <f t="shared" si="0"/>
        <v>CTS125114002</v>
      </c>
      <c r="C60" s="86" t="s">
        <v>402</v>
      </c>
      <c r="D60" s="86" t="s">
        <v>307</v>
      </c>
      <c r="E60" s="86" t="s">
        <v>394</v>
      </c>
      <c r="F60" s="86" t="s">
        <v>395</v>
      </c>
      <c r="G60" s="86" t="s">
        <v>59</v>
      </c>
      <c r="H60" s="86" t="s">
        <v>64</v>
      </c>
      <c r="I60" s="86" t="s">
        <v>52</v>
      </c>
    </row>
    <row r="61" spans="1:9" x14ac:dyDescent="0.25">
      <c r="A61" s="68" t="str">
        <f>IF(ISERROR(VLOOKUP($B61,'WR52 D1'!$B:$B,1,0)),"","X")</f>
        <v>X</v>
      </c>
      <c r="B61" s="68" t="str">
        <f t="shared" si="0"/>
        <v>CTS125114002</v>
      </c>
      <c r="C61" s="86" t="s">
        <v>403</v>
      </c>
      <c r="D61" s="86" t="s">
        <v>307</v>
      </c>
      <c r="E61" s="86" t="s">
        <v>394</v>
      </c>
      <c r="F61" s="86" t="s">
        <v>395</v>
      </c>
      <c r="G61" s="86" t="s">
        <v>59</v>
      </c>
      <c r="H61" s="86" t="s">
        <v>64</v>
      </c>
      <c r="I61" s="86" t="s">
        <v>53</v>
      </c>
    </row>
    <row r="62" spans="1:9" x14ac:dyDescent="0.25">
      <c r="A62" s="68" t="str">
        <f>IF(ISERROR(VLOOKUP($B62,'WR52 D1'!$B:$B,1,0)),"","X")</f>
        <v>X</v>
      </c>
      <c r="B62" s="68" t="str">
        <f t="shared" si="0"/>
        <v>CTS125114002</v>
      </c>
      <c r="C62" s="86" t="s">
        <v>404</v>
      </c>
      <c r="D62" s="86" t="s">
        <v>307</v>
      </c>
      <c r="E62" s="86" t="s">
        <v>394</v>
      </c>
      <c r="F62" s="86" t="s">
        <v>395</v>
      </c>
      <c r="G62" s="86" t="s">
        <v>59</v>
      </c>
      <c r="H62" s="86" t="s">
        <v>64</v>
      </c>
      <c r="I62" s="86" t="s">
        <v>106</v>
      </c>
    </row>
    <row r="63" spans="1:9" x14ac:dyDescent="0.25">
      <c r="A63" s="68" t="str">
        <f>IF(ISERROR(VLOOKUP($B63,'WR52 D1'!$B:$B,1,0)),"","X")</f>
        <v>X</v>
      </c>
      <c r="B63" s="68" t="str">
        <f t="shared" si="0"/>
        <v>CTS125114009</v>
      </c>
      <c r="C63" s="86" t="s">
        <v>393</v>
      </c>
      <c r="D63" s="86" t="s">
        <v>307</v>
      </c>
      <c r="E63" s="86" t="s">
        <v>394</v>
      </c>
      <c r="F63" s="86" t="s">
        <v>395</v>
      </c>
      <c r="G63" s="86" t="s">
        <v>329</v>
      </c>
      <c r="H63" s="86" t="s">
        <v>330</v>
      </c>
      <c r="I63" s="86" t="s">
        <v>50</v>
      </c>
    </row>
    <row r="64" spans="1:9" x14ac:dyDescent="0.25">
      <c r="A64" s="68" t="str">
        <f>IF(ISERROR(VLOOKUP($B64,'WR52 D1'!$B:$B,1,0)),"","X")</f>
        <v>X</v>
      </c>
      <c r="B64" s="68" t="str">
        <f t="shared" si="0"/>
        <v>CTS125114009</v>
      </c>
      <c r="C64" s="86" t="s">
        <v>396</v>
      </c>
      <c r="D64" s="86" t="s">
        <v>307</v>
      </c>
      <c r="E64" s="86" t="s">
        <v>394</v>
      </c>
      <c r="F64" s="86" t="s">
        <v>395</v>
      </c>
      <c r="G64" s="86" t="s">
        <v>329</v>
      </c>
      <c r="H64" s="86" t="s">
        <v>330</v>
      </c>
      <c r="I64" s="86" t="s">
        <v>51</v>
      </c>
    </row>
    <row r="65" spans="1:9" x14ac:dyDescent="0.25">
      <c r="A65" s="68" t="str">
        <f>IF(ISERROR(VLOOKUP($B65,'WR52 D1'!$B:$B,1,0)),"","X")</f>
        <v>X</v>
      </c>
      <c r="B65" s="68" t="str">
        <f t="shared" si="0"/>
        <v>CTS125114009</v>
      </c>
      <c r="C65" s="86" t="s">
        <v>397</v>
      </c>
      <c r="D65" s="86" t="s">
        <v>307</v>
      </c>
      <c r="E65" s="86" t="s">
        <v>394</v>
      </c>
      <c r="F65" s="86" t="s">
        <v>395</v>
      </c>
      <c r="G65" s="86" t="s">
        <v>329</v>
      </c>
      <c r="H65" s="86" t="s">
        <v>330</v>
      </c>
      <c r="I65" s="86" t="s">
        <v>52</v>
      </c>
    </row>
    <row r="66" spans="1:9" x14ac:dyDescent="0.25">
      <c r="A66" s="68" t="str">
        <f>IF(ISERROR(VLOOKUP($B66,'WR52 D1'!$B:$B,1,0)),"","X")</f>
        <v>X</v>
      </c>
      <c r="B66" s="68" t="str">
        <f t="shared" ref="B66:B129" si="1">E66&amp;G66</f>
        <v>CTS125114009</v>
      </c>
      <c r="C66" s="86" t="s">
        <v>398</v>
      </c>
      <c r="D66" s="86" t="s">
        <v>307</v>
      </c>
      <c r="E66" s="86" t="s">
        <v>394</v>
      </c>
      <c r="F66" s="86" t="s">
        <v>395</v>
      </c>
      <c r="G66" s="86" t="s">
        <v>329</v>
      </c>
      <c r="H66" s="86" t="s">
        <v>330</v>
      </c>
      <c r="I66" s="86" t="s">
        <v>53</v>
      </c>
    </row>
    <row r="67" spans="1:9" x14ac:dyDescent="0.25">
      <c r="A67" s="68" t="str">
        <f>IF(ISERROR(VLOOKUP($B67,'WR52 D1'!$B:$B,1,0)),"","X")</f>
        <v>X</v>
      </c>
      <c r="B67" s="68" t="str">
        <f t="shared" si="1"/>
        <v>CTS125114009</v>
      </c>
      <c r="C67" s="86" t="s">
        <v>399</v>
      </c>
      <c r="D67" s="86" t="s">
        <v>307</v>
      </c>
      <c r="E67" s="86" t="s">
        <v>394</v>
      </c>
      <c r="F67" s="86" t="s">
        <v>395</v>
      </c>
      <c r="G67" s="86" t="s">
        <v>329</v>
      </c>
      <c r="H67" s="86" t="s">
        <v>330</v>
      </c>
      <c r="I67" s="86" t="s">
        <v>106</v>
      </c>
    </row>
    <row r="68" spans="1:9" x14ac:dyDescent="0.25">
      <c r="A68" s="68" t="str">
        <f>IF(ISERROR(VLOOKUP($B68,'WR52 D1'!$B:$B,1,0)),"","X")</f>
        <v>X</v>
      </c>
      <c r="B68" s="68" t="str">
        <f t="shared" si="1"/>
        <v>CTS125210002</v>
      </c>
      <c r="C68" s="86" t="s">
        <v>410</v>
      </c>
      <c r="D68" s="86" t="s">
        <v>307</v>
      </c>
      <c r="E68" s="86" t="s">
        <v>411</v>
      </c>
      <c r="F68" s="86" t="s">
        <v>412</v>
      </c>
      <c r="G68" s="86" t="s">
        <v>59</v>
      </c>
      <c r="H68" s="86" t="s">
        <v>64</v>
      </c>
      <c r="I68" s="86" t="s">
        <v>50</v>
      </c>
    </row>
    <row r="69" spans="1:9" x14ac:dyDescent="0.25">
      <c r="A69" s="68" t="str">
        <f>IF(ISERROR(VLOOKUP($B69,'WR52 D1'!$B:$B,1,0)),"","X")</f>
        <v>X</v>
      </c>
      <c r="B69" s="68" t="str">
        <f t="shared" si="1"/>
        <v>CTS125210002</v>
      </c>
      <c r="C69" s="86" t="s">
        <v>413</v>
      </c>
      <c r="D69" s="86" t="s">
        <v>307</v>
      </c>
      <c r="E69" s="86" t="s">
        <v>411</v>
      </c>
      <c r="F69" s="86" t="s">
        <v>412</v>
      </c>
      <c r="G69" s="86" t="s">
        <v>59</v>
      </c>
      <c r="H69" s="86" t="s">
        <v>64</v>
      </c>
      <c r="I69" s="86" t="s">
        <v>51</v>
      </c>
    </row>
    <row r="70" spans="1:9" x14ac:dyDescent="0.25">
      <c r="A70" s="68" t="str">
        <f>IF(ISERROR(VLOOKUP($B70,'WR52 D1'!$B:$B,1,0)),"","X")</f>
        <v>X</v>
      </c>
      <c r="B70" s="68" t="str">
        <f t="shared" si="1"/>
        <v>CTS125210002</v>
      </c>
      <c r="C70" s="86" t="s">
        <v>414</v>
      </c>
      <c r="D70" s="86" t="s">
        <v>307</v>
      </c>
      <c r="E70" s="86" t="s">
        <v>411</v>
      </c>
      <c r="F70" s="86" t="s">
        <v>412</v>
      </c>
      <c r="G70" s="86" t="s">
        <v>59</v>
      </c>
      <c r="H70" s="86" t="s">
        <v>64</v>
      </c>
      <c r="I70" s="86" t="s">
        <v>52</v>
      </c>
    </row>
    <row r="71" spans="1:9" x14ac:dyDescent="0.25">
      <c r="A71" s="68" t="str">
        <f>IF(ISERROR(VLOOKUP($B71,'WR52 D1'!$B:$B,1,0)),"","X")</f>
        <v>X</v>
      </c>
      <c r="B71" s="68" t="str">
        <f t="shared" si="1"/>
        <v>CTS125210002</v>
      </c>
      <c r="C71" s="86" t="s">
        <v>415</v>
      </c>
      <c r="D71" s="86" t="s">
        <v>307</v>
      </c>
      <c r="E71" s="86" t="s">
        <v>411</v>
      </c>
      <c r="F71" s="86" t="s">
        <v>412</v>
      </c>
      <c r="G71" s="86" t="s">
        <v>59</v>
      </c>
      <c r="H71" s="86" t="s">
        <v>64</v>
      </c>
      <c r="I71" s="86" t="s">
        <v>53</v>
      </c>
    </row>
    <row r="72" spans="1:9" x14ac:dyDescent="0.25">
      <c r="A72" s="68" t="str">
        <f>IF(ISERROR(VLOOKUP($B72,'WR52 D1'!$B:$B,1,0)),"","X")</f>
        <v>X</v>
      </c>
      <c r="B72" s="68" t="str">
        <f t="shared" si="1"/>
        <v>CTS125210002</v>
      </c>
      <c r="C72" s="86" t="s">
        <v>416</v>
      </c>
      <c r="D72" s="86" t="s">
        <v>307</v>
      </c>
      <c r="E72" s="86" t="s">
        <v>411</v>
      </c>
      <c r="F72" s="86" t="s">
        <v>412</v>
      </c>
      <c r="G72" s="86" t="s">
        <v>59</v>
      </c>
      <c r="H72" s="86" t="s">
        <v>64</v>
      </c>
      <c r="I72" s="86" t="s">
        <v>106</v>
      </c>
    </row>
    <row r="73" spans="1:9" x14ac:dyDescent="0.25">
      <c r="A73" s="68" t="str">
        <f>IF(ISERROR(VLOOKUP($B73,'WR52 D1'!$B:$B,1,0)),"","X")</f>
        <v>X</v>
      </c>
      <c r="B73" s="68" t="str">
        <f t="shared" si="1"/>
        <v>GA4993001</v>
      </c>
      <c r="C73" s="86" t="s">
        <v>371</v>
      </c>
      <c r="D73" s="86" t="s">
        <v>307</v>
      </c>
      <c r="E73" s="86" t="s">
        <v>372</v>
      </c>
      <c r="F73" s="86" t="s">
        <v>373</v>
      </c>
      <c r="G73" s="86" t="s">
        <v>54</v>
      </c>
      <c r="H73" s="86" t="s">
        <v>62</v>
      </c>
      <c r="I73" s="86" t="s">
        <v>102</v>
      </c>
    </row>
    <row r="74" spans="1:9" x14ac:dyDescent="0.25">
      <c r="A74" s="68" t="str">
        <f>IF(ISERROR(VLOOKUP($B74,'WR52 D1'!$B:$B,1,0)),"","X")</f>
        <v>X</v>
      </c>
      <c r="B74" s="68" t="str">
        <f t="shared" si="1"/>
        <v>GB4973G008</v>
      </c>
      <c r="C74" s="86" t="s">
        <v>510</v>
      </c>
      <c r="D74" s="86" t="s">
        <v>307</v>
      </c>
      <c r="E74" s="86" t="s">
        <v>508</v>
      </c>
      <c r="F74" s="86" t="s">
        <v>509</v>
      </c>
      <c r="G74" s="86" t="s">
        <v>310</v>
      </c>
      <c r="H74" s="86" t="s">
        <v>311</v>
      </c>
      <c r="I74" s="86" t="s">
        <v>102</v>
      </c>
    </row>
    <row r="75" spans="1:9" x14ac:dyDescent="0.25">
      <c r="A75" s="68" t="str">
        <f>IF(ISERROR(VLOOKUP($B75,'WR52 D1'!$B:$B,1,0)),"","X")</f>
        <v>X</v>
      </c>
      <c r="B75" s="68" t="str">
        <f t="shared" si="1"/>
        <v>GB4973G052</v>
      </c>
      <c r="C75" s="86" t="s">
        <v>507</v>
      </c>
      <c r="D75" s="86" t="s">
        <v>307</v>
      </c>
      <c r="E75" s="86" t="s">
        <v>508</v>
      </c>
      <c r="F75" s="86" t="s">
        <v>509</v>
      </c>
      <c r="G75" s="86" t="s">
        <v>112</v>
      </c>
      <c r="H75" s="86" t="s">
        <v>149</v>
      </c>
      <c r="I75" s="86" t="s">
        <v>102</v>
      </c>
    </row>
    <row r="76" spans="1:9" x14ac:dyDescent="0.25">
      <c r="A76" s="68" t="str">
        <f>IF(ISERROR(VLOOKUP($B76,'WR52 D1'!$B:$B,1,0)),"","X")</f>
        <v>X</v>
      </c>
      <c r="B76" s="68" t="str">
        <f t="shared" si="1"/>
        <v>GH125111001</v>
      </c>
      <c r="C76" s="86" t="s">
        <v>314</v>
      </c>
      <c r="D76" s="86" t="s">
        <v>307</v>
      </c>
      <c r="E76" s="86" t="s">
        <v>315</v>
      </c>
      <c r="F76" s="86" t="s">
        <v>475</v>
      </c>
      <c r="G76" s="86" t="s">
        <v>54</v>
      </c>
      <c r="H76" s="86" t="s">
        <v>62</v>
      </c>
      <c r="I76" s="86" t="s">
        <v>102</v>
      </c>
    </row>
    <row r="77" spans="1:9" x14ac:dyDescent="0.25">
      <c r="A77" s="68" t="str">
        <f>IF(ISERROR(VLOOKUP($B77,'WR52 D1'!$B:$B,1,0)),"","X")</f>
        <v>X</v>
      </c>
      <c r="B77" s="68" t="str">
        <f t="shared" si="1"/>
        <v>GH125201001</v>
      </c>
      <c r="C77" s="86" t="s">
        <v>316</v>
      </c>
      <c r="D77" s="86" t="s">
        <v>307</v>
      </c>
      <c r="E77" s="86" t="s">
        <v>317</v>
      </c>
      <c r="F77" s="86" t="s">
        <v>318</v>
      </c>
      <c r="G77" s="86" t="s">
        <v>54</v>
      </c>
      <c r="H77" s="86" t="s">
        <v>62</v>
      </c>
      <c r="I77" s="86" t="s">
        <v>102</v>
      </c>
    </row>
    <row r="78" spans="1:9" x14ac:dyDescent="0.25">
      <c r="A78" s="68" t="str">
        <f>IF(ISERROR(VLOOKUP($B78,'WR52 D1'!$B:$B,1,0)),"","X")</f>
        <v>X</v>
      </c>
      <c r="B78" s="68" t="str">
        <f t="shared" si="1"/>
        <v>GSW125105001</v>
      </c>
      <c r="C78" s="86" t="s">
        <v>333</v>
      </c>
      <c r="D78" s="86" t="s">
        <v>307</v>
      </c>
      <c r="E78" s="86" t="s">
        <v>334</v>
      </c>
      <c r="F78" s="86" t="s">
        <v>320</v>
      </c>
      <c r="G78" s="86" t="s">
        <v>54</v>
      </c>
      <c r="H78" s="86" t="s">
        <v>62</v>
      </c>
      <c r="I78" s="86" t="s">
        <v>50</v>
      </c>
    </row>
    <row r="79" spans="1:9" x14ac:dyDescent="0.25">
      <c r="A79" s="68" t="str">
        <f>IF(ISERROR(VLOOKUP($B79,'WR52 D1'!$B:$B,1,0)),"","X")</f>
        <v>X</v>
      </c>
      <c r="B79" s="68" t="str">
        <f t="shared" si="1"/>
        <v>GSW125105001</v>
      </c>
      <c r="C79" s="86" t="s">
        <v>335</v>
      </c>
      <c r="D79" s="86" t="s">
        <v>307</v>
      </c>
      <c r="E79" s="86" t="s">
        <v>334</v>
      </c>
      <c r="F79" s="86" t="s">
        <v>320</v>
      </c>
      <c r="G79" s="86" t="s">
        <v>54</v>
      </c>
      <c r="H79" s="86" t="s">
        <v>62</v>
      </c>
      <c r="I79" s="86" t="s">
        <v>51</v>
      </c>
    </row>
    <row r="80" spans="1:9" x14ac:dyDescent="0.25">
      <c r="A80" s="68" t="str">
        <f>IF(ISERROR(VLOOKUP($B80,'WR52 D1'!$B:$B,1,0)),"","X")</f>
        <v>X</v>
      </c>
      <c r="B80" s="68" t="str">
        <f t="shared" si="1"/>
        <v>GSW125105001</v>
      </c>
      <c r="C80" s="86" t="s">
        <v>336</v>
      </c>
      <c r="D80" s="86" t="s">
        <v>307</v>
      </c>
      <c r="E80" s="86" t="s">
        <v>334</v>
      </c>
      <c r="F80" s="86" t="s">
        <v>320</v>
      </c>
      <c r="G80" s="86" t="s">
        <v>54</v>
      </c>
      <c r="H80" s="86" t="s">
        <v>62</v>
      </c>
      <c r="I80" s="86" t="s">
        <v>52</v>
      </c>
    </row>
    <row r="81" spans="1:9" x14ac:dyDescent="0.25">
      <c r="A81" s="68" t="str">
        <f>IF(ISERROR(VLOOKUP($B81,'WR52 D1'!$B:$B,1,0)),"","X")</f>
        <v>X</v>
      </c>
      <c r="B81" s="68" t="str">
        <f t="shared" si="1"/>
        <v>GSW125105001</v>
      </c>
      <c r="C81" s="86" t="s">
        <v>337</v>
      </c>
      <c r="D81" s="86" t="s">
        <v>307</v>
      </c>
      <c r="E81" s="86" t="s">
        <v>334</v>
      </c>
      <c r="F81" s="86" t="s">
        <v>320</v>
      </c>
      <c r="G81" s="86" t="s">
        <v>54</v>
      </c>
      <c r="H81" s="86" t="s">
        <v>62</v>
      </c>
      <c r="I81" s="86" t="s">
        <v>53</v>
      </c>
    </row>
    <row r="82" spans="1:9" x14ac:dyDescent="0.25">
      <c r="A82" s="68" t="str">
        <f>IF(ISERROR(VLOOKUP($B82,'WR52 D1'!$B:$B,1,0)),"","X")</f>
        <v>X</v>
      </c>
      <c r="B82" s="68" t="str">
        <f t="shared" si="1"/>
        <v>GSW125105001</v>
      </c>
      <c r="C82" s="86" t="s">
        <v>338</v>
      </c>
      <c r="D82" s="86" t="s">
        <v>307</v>
      </c>
      <c r="E82" s="86" t="s">
        <v>334</v>
      </c>
      <c r="F82" s="86" t="s">
        <v>320</v>
      </c>
      <c r="G82" s="86" t="s">
        <v>54</v>
      </c>
      <c r="H82" s="86" t="s">
        <v>62</v>
      </c>
      <c r="I82" s="86" t="s">
        <v>106</v>
      </c>
    </row>
    <row r="83" spans="1:9" x14ac:dyDescent="0.25">
      <c r="A83" s="68" t="str">
        <f>IF(ISERROR(VLOOKUP($B83,'WR52 D1'!$B:$B,1,0)),"","X")</f>
        <v>X</v>
      </c>
      <c r="B83" s="68" t="str">
        <f t="shared" si="1"/>
        <v>GSW125202001</v>
      </c>
      <c r="C83" s="86" t="s">
        <v>339</v>
      </c>
      <c r="D83" s="86" t="s">
        <v>307</v>
      </c>
      <c r="E83" s="86" t="s">
        <v>340</v>
      </c>
      <c r="F83" s="86" t="s">
        <v>341</v>
      </c>
      <c r="G83" s="86" t="s">
        <v>54</v>
      </c>
      <c r="H83" s="86" t="s">
        <v>62</v>
      </c>
      <c r="I83" s="86" t="s">
        <v>50</v>
      </c>
    </row>
    <row r="84" spans="1:9" x14ac:dyDescent="0.25">
      <c r="A84" s="68" t="str">
        <f>IF(ISERROR(VLOOKUP($B84,'WR52 D1'!$B:$B,1,0)),"","X")</f>
        <v>X</v>
      </c>
      <c r="B84" s="68" t="str">
        <f t="shared" si="1"/>
        <v>GSW125202001</v>
      </c>
      <c r="C84" s="86" t="s">
        <v>342</v>
      </c>
      <c r="D84" s="86" t="s">
        <v>307</v>
      </c>
      <c r="E84" s="86" t="s">
        <v>340</v>
      </c>
      <c r="F84" s="86" t="s">
        <v>341</v>
      </c>
      <c r="G84" s="86" t="s">
        <v>54</v>
      </c>
      <c r="H84" s="86" t="s">
        <v>62</v>
      </c>
      <c r="I84" s="86" t="s">
        <v>51</v>
      </c>
    </row>
    <row r="85" spans="1:9" x14ac:dyDescent="0.25">
      <c r="A85" s="68" t="str">
        <f>IF(ISERROR(VLOOKUP($B85,'WR52 D1'!$B:$B,1,0)),"","X")</f>
        <v>X</v>
      </c>
      <c r="B85" s="68" t="str">
        <f t="shared" si="1"/>
        <v>GSW125202001</v>
      </c>
      <c r="C85" s="86" t="s">
        <v>343</v>
      </c>
      <c r="D85" s="86" t="s">
        <v>307</v>
      </c>
      <c r="E85" s="86" t="s">
        <v>340</v>
      </c>
      <c r="F85" s="86" t="s">
        <v>341</v>
      </c>
      <c r="G85" s="86" t="s">
        <v>54</v>
      </c>
      <c r="H85" s="86" t="s">
        <v>62</v>
      </c>
      <c r="I85" s="86" t="s">
        <v>52</v>
      </c>
    </row>
    <row r="86" spans="1:9" x14ac:dyDescent="0.25">
      <c r="A86" s="68" t="str">
        <f>IF(ISERROR(VLOOKUP($B86,'WR52 D1'!$B:$B,1,0)),"","X")</f>
        <v>X</v>
      </c>
      <c r="B86" s="68" t="str">
        <f t="shared" si="1"/>
        <v>GSW125202001</v>
      </c>
      <c r="C86" s="86" t="s">
        <v>344</v>
      </c>
      <c r="D86" s="86" t="s">
        <v>307</v>
      </c>
      <c r="E86" s="86" t="s">
        <v>340</v>
      </c>
      <c r="F86" s="86" t="s">
        <v>341</v>
      </c>
      <c r="G86" s="86" t="s">
        <v>54</v>
      </c>
      <c r="H86" s="86" t="s">
        <v>62</v>
      </c>
      <c r="I86" s="86" t="s">
        <v>53</v>
      </c>
    </row>
    <row r="87" spans="1:9" x14ac:dyDescent="0.25">
      <c r="A87" s="68" t="str">
        <f>IF(ISERROR(VLOOKUP($B87,'WR52 D1'!$B:$B,1,0)),"","X")</f>
        <v>X</v>
      </c>
      <c r="B87" s="68" t="str">
        <f t="shared" si="1"/>
        <v>GSW125202001</v>
      </c>
      <c r="C87" s="86" t="s">
        <v>345</v>
      </c>
      <c r="D87" s="86" t="s">
        <v>307</v>
      </c>
      <c r="E87" s="86" t="s">
        <v>340</v>
      </c>
      <c r="F87" s="86" t="s">
        <v>341</v>
      </c>
      <c r="G87" s="86" t="s">
        <v>54</v>
      </c>
      <c r="H87" s="86" t="s">
        <v>62</v>
      </c>
      <c r="I87" s="86" t="s">
        <v>106</v>
      </c>
    </row>
    <row r="88" spans="1:9" x14ac:dyDescent="0.25">
      <c r="A88" s="68" t="str">
        <f>IF(ISERROR(VLOOKUP($B88,'WR52 D1'!$B:$B,1,0)),"","X")</f>
        <v>X</v>
      </c>
      <c r="B88" s="68" t="str">
        <f t="shared" si="1"/>
        <v>GTS125125001</v>
      </c>
      <c r="C88" s="86" t="s">
        <v>359</v>
      </c>
      <c r="D88" s="86" t="s">
        <v>307</v>
      </c>
      <c r="E88" s="86" t="s">
        <v>347</v>
      </c>
      <c r="F88" s="86" t="s">
        <v>319</v>
      </c>
      <c r="G88" s="86" t="s">
        <v>54</v>
      </c>
      <c r="H88" s="86" t="s">
        <v>62</v>
      </c>
      <c r="I88" s="86" t="s">
        <v>50</v>
      </c>
    </row>
    <row r="89" spans="1:9" x14ac:dyDescent="0.25">
      <c r="A89" s="68" t="str">
        <f>IF(ISERROR(VLOOKUP($B89,'WR52 D1'!$B:$B,1,0)),"","X")</f>
        <v>X</v>
      </c>
      <c r="B89" s="68" t="str">
        <f t="shared" si="1"/>
        <v>GTS125125001</v>
      </c>
      <c r="C89" s="86" t="s">
        <v>360</v>
      </c>
      <c r="D89" s="86" t="s">
        <v>307</v>
      </c>
      <c r="E89" s="86" t="s">
        <v>347</v>
      </c>
      <c r="F89" s="86" t="s">
        <v>319</v>
      </c>
      <c r="G89" s="86" t="s">
        <v>54</v>
      </c>
      <c r="H89" s="86" t="s">
        <v>62</v>
      </c>
      <c r="I89" s="86" t="s">
        <v>51</v>
      </c>
    </row>
    <row r="90" spans="1:9" x14ac:dyDescent="0.25">
      <c r="A90" s="68" t="str">
        <f>IF(ISERROR(VLOOKUP($B90,'WR52 D1'!$B:$B,1,0)),"","X")</f>
        <v>X</v>
      </c>
      <c r="B90" s="68" t="str">
        <f t="shared" si="1"/>
        <v>GTS125125001</v>
      </c>
      <c r="C90" s="86" t="s">
        <v>361</v>
      </c>
      <c r="D90" s="86" t="s">
        <v>307</v>
      </c>
      <c r="E90" s="86" t="s">
        <v>347</v>
      </c>
      <c r="F90" s="86" t="s">
        <v>319</v>
      </c>
      <c r="G90" s="86" t="s">
        <v>54</v>
      </c>
      <c r="H90" s="86" t="s">
        <v>62</v>
      </c>
      <c r="I90" s="86" t="s">
        <v>52</v>
      </c>
    </row>
    <row r="91" spans="1:9" x14ac:dyDescent="0.25">
      <c r="A91" s="68" t="str">
        <f>IF(ISERROR(VLOOKUP($B91,'WR52 D1'!$B:$B,1,0)),"","X")</f>
        <v>X</v>
      </c>
      <c r="B91" s="68" t="str">
        <f t="shared" si="1"/>
        <v>GTS125125001</v>
      </c>
      <c r="C91" s="86" t="s">
        <v>362</v>
      </c>
      <c r="D91" s="86" t="s">
        <v>307</v>
      </c>
      <c r="E91" s="86" t="s">
        <v>347</v>
      </c>
      <c r="F91" s="86" t="s">
        <v>319</v>
      </c>
      <c r="G91" s="86" t="s">
        <v>54</v>
      </c>
      <c r="H91" s="86" t="s">
        <v>62</v>
      </c>
      <c r="I91" s="86" t="s">
        <v>53</v>
      </c>
    </row>
    <row r="92" spans="1:9" x14ac:dyDescent="0.25">
      <c r="A92" s="68" t="str">
        <f>IF(ISERROR(VLOOKUP($B92,'WR52 D1'!$B:$B,1,0)),"","X")</f>
        <v>X</v>
      </c>
      <c r="B92" s="68" t="str">
        <f t="shared" si="1"/>
        <v>GTS125125001</v>
      </c>
      <c r="C92" s="86" t="s">
        <v>363</v>
      </c>
      <c r="D92" s="86" t="s">
        <v>307</v>
      </c>
      <c r="E92" s="86" t="s">
        <v>347</v>
      </c>
      <c r="F92" s="86" t="s">
        <v>319</v>
      </c>
      <c r="G92" s="86" t="s">
        <v>54</v>
      </c>
      <c r="H92" s="86" t="s">
        <v>62</v>
      </c>
      <c r="I92" s="86" t="s">
        <v>106</v>
      </c>
    </row>
    <row r="93" spans="1:9" x14ac:dyDescent="0.25">
      <c r="A93" s="68" t="str">
        <f>IF(ISERROR(VLOOKUP($B93,'WR52 D1'!$B:$B,1,0)),"","X")</f>
        <v>X</v>
      </c>
      <c r="B93" s="68" t="str">
        <f t="shared" si="1"/>
        <v>GTS125125002</v>
      </c>
      <c r="C93" s="86" t="s">
        <v>354</v>
      </c>
      <c r="D93" s="86" t="s">
        <v>307</v>
      </c>
      <c r="E93" s="86" t="s">
        <v>347</v>
      </c>
      <c r="F93" s="86" t="s">
        <v>319</v>
      </c>
      <c r="G93" s="86" t="s">
        <v>59</v>
      </c>
      <c r="H93" s="86" t="s">
        <v>64</v>
      </c>
      <c r="I93" s="86" t="s">
        <v>50</v>
      </c>
    </row>
    <row r="94" spans="1:9" x14ac:dyDescent="0.25">
      <c r="A94" s="68" t="str">
        <f>IF(ISERROR(VLOOKUP($B94,'WR52 D1'!$B:$B,1,0)),"","X")</f>
        <v>X</v>
      </c>
      <c r="B94" s="68" t="str">
        <f t="shared" si="1"/>
        <v>GTS125125002</v>
      </c>
      <c r="C94" s="86" t="s">
        <v>355</v>
      </c>
      <c r="D94" s="86" t="s">
        <v>307</v>
      </c>
      <c r="E94" s="86" t="s">
        <v>347</v>
      </c>
      <c r="F94" s="86" t="s">
        <v>319</v>
      </c>
      <c r="G94" s="86" t="s">
        <v>59</v>
      </c>
      <c r="H94" s="86" t="s">
        <v>64</v>
      </c>
      <c r="I94" s="86" t="s">
        <v>51</v>
      </c>
    </row>
    <row r="95" spans="1:9" x14ac:dyDescent="0.25">
      <c r="A95" s="68" t="str">
        <f>IF(ISERROR(VLOOKUP($B95,'WR52 D1'!$B:$B,1,0)),"","X")</f>
        <v>X</v>
      </c>
      <c r="B95" s="68" t="str">
        <f t="shared" si="1"/>
        <v>GTS125125002</v>
      </c>
      <c r="C95" s="86" t="s">
        <v>356</v>
      </c>
      <c r="D95" s="86" t="s">
        <v>307</v>
      </c>
      <c r="E95" s="86" t="s">
        <v>347</v>
      </c>
      <c r="F95" s="86" t="s">
        <v>319</v>
      </c>
      <c r="G95" s="86" t="s">
        <v>59</v>
      </c>
      <c r="H95" s="86" t="s">
        <v>64</v>
      </c>
      <c r="I95" s="86" t="s">
        <v>52</v>
      </c>
    </row>
    <row r="96" spans="1:9" x14ac:dyDescent="0.25">
      <c r="A96" s="68" t="str">
        <f>IF(ISERROR(VLOOKUP($B96,'WR52 D1'!$B:$B,1,0)),"","X")</f>
        <v>X</v>
      </c>
      <c r="B96" s="68" t="str">
        <f t="shared" si="1"/>
        <v>GTS125125002</v>
      </c>
      <c r="C96" s="86" t="s">
        <v>357</v>
      </c>
      <c r="D96" s="86" t="s">
        <v>307</v>
      </c>
      <c r="E96" s="86" t="s">
        <v>347</v>
      </c>
      <c r="F96" s="86" t="s">
        <v>319</v>
      </c>
      <c r="G96" s="86" t="s">
        <v>59</v>
      </c>
      <c r="H96" s="86" t="s">
        <v>64</v>
      </c>
      <c r="I96" s="86" t="s">
        <v>53</v>
      </c>
    </row>
    <row r="97" spans="1:9" x14ac:dyDescent="0.25">
      <c r="A97" s="68" t="str">
        <f>IF(ISERROR(VLOOKUP($B97,'WR52 D1'!$B:$B,1,0)),"","X")</f>
        <v>X</v>
      </c>
      <c r="B97" s="68" t="str">
        <f t="shared" si="1"/>
        <v>GTS125125002</v>
      </c>
      <c r="C97" s="86" t="s">
        <v>358</v>
      </c>
      <c r="D97" s="86" t="s">
        <v>307</v>
      </c>
      <c r="E97" s="86" t="s">
        <v>347</v>
      </c>
      <c r="F97" s="86" t="s">
        <v>319</v>
      </c>
      <c r="G97" s="86" t="s">
        <v>59</v>
      </c>
      <c r="H97" s="86" t="s">
        <v>64</v>
      </c>
      <c r="I97" s="86" t="s">
        <v>106</v>
      </c>
    </row>
    <row r="98" spans="1:9" x14ac:dyDescent="0.25">
      <c r="A98" s="68" t="str">
        <f>IF(ISERROR(VLOOKUP($B98,'WR52 D1'!$B:$B,1,0)),"","X")</f>
        <v>X</v>
      </c>
      <c r="B98" s="68" t="str">
        <f t="shared" si="1"/>
        <v>GTS125125811</v>
      </c>
      <c r="C98" s="86" t="s">
        <v>346</v>
      </c>
      <c r="D98" s="86" t="s">
        <v>307</v>
      </c>
      <c r="E98" s="86" t="s">
        <v>347</v>
      </c>
      <c r="F98" s="86" t="s">
        <v>319</v>
      </c>
      <c r="G98" s="86" t="s">
        <v>348</v>
      </c>
      <c r="H98" s="86" t="s">
        <v>349</v>
      </c>
      <c r="I98" s="86" t="s">
        <v>50</v>
      </c>
    </row>
    <row r="99" spans="1:9" x14ac:dyDescent="0.25">
      <c r="A99" s="68" t="str">
        <f>IF(ISERROR(VLOOKUP($B99,'WR52 D1'!$B:$B,1,0)),"","X")</f>
        <v>X</v>
      </c>
      <c r="B99" s="68" t="str">
        <f t="shared" si="1"/>
        <v>GTS125125811</v>
      </c>
      <c r="C99" s="86" t="s">
        <v>350</v>
      </c>
      <c r="D99" s="86" t="s">
        <v>307</v>
      </c>
      <c r="E99" s="86" t="s">
        <v>347</v>
      </c>
      <c r="F99" s="86" t="s">
        <v>319</v>
      </c>
      <c r="G99" s="86" t="s">
        <v>348</v>
      </c>
      <c r="H99" s="86" t="s">
        <v>349</v>
      </c>
      <c r="I99" s="86" t="s">
        <v>51</v>
      </c>
    </row>
    <row r="100" spans="1:9" x14ac:dyDescent="0.25">
      <c r="A100" s="68" t="str">
        <f>IF(ISERROR(VLOOKUP($B100,'WR52 D1'!$B:$B,1,0)),"","X")</f>
        <v>X</v>
      </c>
      <c r="B100" s="68" t="str">
        <f t="shared" si="1"/>
        <v>GTS125125811</v>
      </c>
      <c r="C100" s="86" t="s">
        <v>351</v>
      </c>
      <c r="D100" s="86" t="s">
        <v>307</v>
      </c>
      <c r="E100" s="86" t="s">
        <v>347</v>
      </c>
      <c r="F100" s="86" t="s">
        <v>319</v>
      </c>
      <c r="G100" s="86" t="s">
        <v>348</v>
      </c>
      <c r="H100" s="86" t="s">
        <v>349</v>
      </c>
      <c r="I100" s="86" t="s">
        <v>52</v>
      </c>
    </row>
    <row r="101" spans="1:9" x14ac:dyDescent="0.25">
      <c r="A101" s="68" t="str">
        <f>IF(ISERROR(VLOOKUP($B101,'WR52 D1'!$B:$B,1,0)),"","X")</f>
        <v>X</v>
      </c>
      <c r="B101" s="68" t="str">
        <f t="shared" si="1"/>
        <v>GTS125125811</v>
      </c>
      <c r="C101" s="86" t="s">
        <v>352</v>
      </c>
      <c r="D101" s="86" t="s">
        <v>307</v>
      </c>
      <c r="E101" s="86" t="s">
        <v>347</v>
      </c>
      <c r="F101" s="86" t="s">
        <v>319</v>
      </c>
      <c r="G101" s="86" t="s">
        <v>348</v>
      </c>
      <c r="H101" s="86" t="s">
        <v>349</v>
      </c>
      <c r="I101" s="86" t="s">
        <v>53</v>
      </c>
    </row>
    <row r="102" spans="1:9" x14ac:dyDescent="0.25">
      <c r="A102" s="68" t="str">
        <f>IF(ISERROR(VLOOKUP($B102,'WR52 D1'!$B:$B,1,0)),"","X")</f>
        <v>X</v>
      </c>
      <c r="B102" s="68" t="str">
        <f t="shared" si="1"/>
        <v>GTS125125811</v>
      </c>
      <c r="C102" s="86" t="s">
        <v>353</v>
      </c>
      <c r="D102" s="86" t="s">
        <v>307</v>
      </c>
      <c r="E102" s="86" t="s">
        <v>347</v>
      </c>
      <c r="F102" s="86" t="s">
        <v>319</v>
      </c>
      <c r="G102" s="86" t="s">
        <v>348</v>
      </c>
      <c r="H102" s="86" t="s">
        <v>349</v>
      </c>
      <c r="I102" s="86" t="s">
        <v>106</v>
      </c>
    </row>
    <row r="103" spans="1:9" x14ac:dyDescent="0.25">
      <c r="A103" s="68" t="str">
        <f>IF(ISERROR(VLOOKUP($B103,'WR52 D1'!$B:$B,1,0)),"","X")</f>
        <v>X</v>
      </c>
      <c r="B103" s="68" t="str">
        <f t="shared" si="1"/>
        <v>GTS125203002</v>
      </c>
      <c r="C103" s="86" t="s">
        <v>364</v>
      </c>
      <c r="D103" s="86" t="s">
        <v>307</v>
      </c>
      <c r="E103" s="86" t="s">
        <v>365</v>
      </c>
      <c r="F103" s="86" t="s">
        <v>366</v>
      </c>
      <c r="G103" s="86" t="s">
        <v>59</v>
      </c>
      <c r="H103" s="86" t="s">
        <v>64</v>
      </c>
      <c r="I103" s="86" t="s">
        <v>50</v>
      </c>
    </row>
    <row r="104" spans="1:9" x14ac:dyDescent="0.25">
      <c r="A104" s="68" t="str">
        <f>IF(ISERROR(VLOOKUP($B104,'WR52 D1'!$B:$B,1,0)),"","X")</f>
        <v>X</v>
      </c>
      <c r="B104" s="68" t="str">
        <f t="shared" si="1"/>
        <v>GTS125203002</v>
      </c>
      <c r="C104" s="86" t="s">
        <v>367</v>
      </c>
      <c r="D104" s="86" t="s">
        <v>307</v>
      </c>
      <c r="E104" s="86" t="s">
        <v>365</v>
      </c>
      <c r="F104" s="86" t="s">
        <v>366</v>
      </c>
      <c r="G104" s="86" t="s">
        <v>59</v>
      </c>
      <c r="H104" s="86" t="s">
        <v>64</v>
      </c>
      <c r="I104" s="86" t="s">
        <v>51</v>
      </c>
    </row>
    <row r="105" spans="1:9" x14ac:dyDescent="0.25">
      <c r="A105" s="68" t="str">
        <f>IF(ISERROR(VLOOKUP($B105,'WR52 D1'!$B:$B,1,0)),"","X")</f>
        <v>X</v>
      </c>
      <c r="B105" s="68" t="str">
        <f t="shared" si="1"/>
        <v>GTS125203002</v>
      </c>
      <c r="C105" s="86" t="s">
        <v>368</v>
      </c>
      <c r="D105" s="86" t="s">
        <v>307</v>
      </c>
      <c r="E105" s="86" t="s">
        <v>365</v>
      </c>
      <c r="F105" s="86" t="s">
        <v>366</v>
      </c>
      <c r="G105" s="86" t="s">
        <v>59</v>
      </c>
      <c r="H105" s="86" t="s">
        <v>64</v>
      </c>
      <c r="I105" s="86" t="s">
        <v>52</v>
      </c>
    </row>
    <row r="106" spans="1:9" x14ac:dyDescent="0.25">
      <c r="A106" s="68" t="str">
        <f>IF(ISERROR(VLOOKUP($B106,'WR52 D1'!$B:$B,1,0)),"","X")</f>
        <v>X</v>
      </c>
      <c r="B106" s="68" t="str">
        <f t="shared" si="1"/>
        <v>GTS125203002</v>
      </c>
      <c r="C106" s="86" t="s">
        <v>369</v>
      </c>
      <c r="D106" s="86" t="s">
        <v>307</v>
      </c>
      <c r="E106" s="86" t="s">
        <v>365</v>
      </c>
      <c r="F106" s="86" t="s">
        <v>366</v>
      </c>
      <c r="G106" s="86" t="s">
        <v>59</v>
      </c>
      <c r="H106" s="86" t="s">
        <v>64</v>
      </c>
      <c r="I106" s="86" t="s">
        <v>53</v>
      </c>
    </row>
    <row r="107" spans="1:9" x14ac:dyDescent="0.25">
      <c r="A107" s="68" t="str">
        <f>IF(ISERROR(VLOOKUP($B107,'WR52 D1'!$B:$B,1,0)),"","X")</f>
        <v>X</v>
      </c>
      <c r="B107" s="68" t="str">
        <f t="shared" si="1"/>
        <v>GTS125203002</v>
      </c>
      <c r="C107" s="86" t="s">
        <v>370</v>
      </c>
      <c r="D107" s="86" t="s">
        <v>307</v>
      </c>
      <c r="E107" s="86" t="s">
        <v>365</v>
      </c>
      <c r="F107" s="86" t="s">
        <v>366</v>
      </c>
      <c r="G107" s="86" t="s">
        <v>59</v>
      </c>
      <c r="H107" s="86" t="s">
        <v>64</v>
      </c>
      <c r="I107" s="86" t="s">
        <v>106</v>
      </c>
    </row>
    <row r="108" spans="1:9" x14ac:dyDescent="0.25">
      <c r="A108" s="68" t="str">
        <f>IF(ISERROR(VLOOKUP($B108,'WR52 D1'!$B:$B,1,0)),"","X")</f>
        <v>X</v>
      </c>
      <c r="B108" s="68" t="str">
        <f t="shared" si="1"/>
        <v>CD5012749</v>
      </c>
      <c r="C108" s="86" t="s">
        <v>444</v>
      </c>
      <c r="D108" s="86" t="s">
        <v>418</v>
      </c>
      <c r="E108" s="86" t="s">
        <v>427</v>
      </c>
      <c r="F108" s="86" t="s">
        <v>428</v>
      </c>
      <c r="G108" s="86" t="s">
        <v>60</v>
      </c>
      <c r="H108" s="86" t="s">
        <v>70</v>
      </c>
      <c r="I108" s="86" t="s">
        <v>102</v>
      </c>
    </row>
    <row r="109" spans="1:9" x14ac:dyDescent="0.25">
      <c r="A109" s="68" t="str">
        <f>IF(ISERROR(VLOOKUP($B109,'WR52 D1'!$B:$B,1,0)),"","X")</f>
        <v>X</v>
      </c>
      <c r="B109" s="68" t="str">
        <f t="shared" si="1"/>
        <v>CD5012749</v>
      </c>
      <c r="C109" s="86" t="s">
        <v>444</v>
      </c>
      <c r="D109" s="86" t="s">
        <v>418</v>
      </c>
      <c r="E109" s="86" t="s">
        <v>427</v>
      </c>
      <c r="F109" s="86" t="s">
        <v>428</v>
      </c>
      <c r="G109" s="86" t="s">
        <v>60</v>
      </c>
      <c r="H109" s="86" t="s">
        <v>70</v>
      </c>
      <c r="I109" s="86" t="s">
        <v>102</v>
      </c>
    </row>
    <row r="110" spans="1:9" x14ac:dyDescent="0.25">
      <c r="A110" s="68" t="str">
        <f>IF(ISERROR(VLOOKUP($B110,'WR52 D1'!$B:$B,1,0)),"","X")</f>
        <v>X</v>
      </c>
      <c r="B110" s="68" t="str">
        <f t="shared" si="1"/>
        <v>CD5013749</v>
      </c>
      <c r="C110" s="86" t="s">
        <v>445</v>
      </c>
      <c r="D110" s="86" t="s">
        <v>418</v>
      </c>
      <c r="E110" s="86" t="s">
        <v>429</v>
      </c>
      <c r="F110" s="86" t="s">
        <v>430</v>
      </c>
      <c r="G110" s="86" t="s">
        <v>60</v>
      </c>
      <c r="H110" s="86" t="s">
        <v>70</v>
      </c>
      <c r="I110" s="86" t="s">
        <v>102</v>
      </c>
    </row>
    <row r="111" spans="1:9" x14ac:dyDescent="0.25">
      <c r="A111" s="68" t="str">
        <f>IF(ISERROR(VLOOKUP($B111,'WR52 D1'!$B:$B,1,0)),"","X")</f>
        <v>X</v>
      </c>
      <c r="B111" s="68" t="str">
        <f t="shared" si="1"/>
        <v>CD5013749</v>
      </c>
      <c r="C111" s="86" t="s">
        <v>445</v>
      </c>
      <c r="D111" s="86" t="s">
        <v>418</v>
      </c>
      <c r="E111" s="86" t="s">
        <v>429</v>
      </c>
      <c r="F111" s="86" t="s">
        <v>430</v>
      </c>
      <c r="G111" s="86" t="s">
        <v>60</v>
      </c>
      <c r="H111" s="86" t="s">
        <v>70</v>
      </c>
      <c r="I111" s="86" t="s">
        <v>102</v>
      </c>
    </row>
    <row r="112" spans="1:9" x14ac:dyDescent="0.25">
      <c r="A112" s="68" t="str">
        <f>IF(ISERROR(VLOOKUP($B112,'WR52 D1'!$B:$B,1,0)),"","X")</f>
        <v>X</v>
      </c>
      <c r="B112" s="68" t="str">
        <f t="shared" si="1"/>
        <v>CTB5001G041</v>
      </c>
      <c r="C112" s="86" t="s">
        <v>461</v>
      </c>
      <c r="D112" s="86" t="s">
        <v>418</v>
      </c>
      <c r="E112" s="86" t="s">
        <v>433</v>
      </c>
      <c r="F112" s="86" t="s">
        <v>434</v>
      </c>
      <c r="G112" s="86" t="s">
        <v>26</v>
      </c>
      <c r="H112" s="86" t="s">
        <v>377</v>
      </c>
      <c r="I112" s="86" t="s">
        <v>102</v>
      </c>
    </row>
    <row r="113" spans="1:9" x14ac:dyDescent="0.25">
      <c r="A113" s="68" t="str">
        <f>IF(ISERROR(VLOOKUP($B113,'WR52 D1'!$B:$B,1,0)),"","X")</f>
        <v>X</v>
      </c>
      <c r="B113" s="68" t="str">
        <f t="shared" si="1"/>
        <v>CTB5002G096</v>
      </c>
      <c r="C113" s="86" t="s">
        <v>462</v>
      </c>
      <c r="D113" s="86" t="s">
        <v>418</v>
      </c>
      <c r="E113" s="86" t="s">
        <v>435</v>
      </c>
      <c r="F113" s="86" t="s">
        <v>434</v>
      </c>
      <c r="G113" s="86" t="s">
        <v>154</v>
      </c>
      <c r="H113" s="86" t="s">
        <v>155</v>
      </c>
      <c r="I113" s="86" t="s">
        <v>102</v>
      </c>
    </row>
    <row r="114" spans="1:9" x14ac:dyDescent="0.25">
      <c r="A114" s="68" t="str">
        <f>IF(ISERROR(VLOOKUP($B114,'WR52 D1'!$B:$B,1,0)),"","X")</f>
        <v>X</v>
      </c>
      <c r="B114" s="68" t="str">
        <f t="shared" si="1"/>
        <v>CTB5003G055</v>
      </c>
      <c r="C114" s="86" t="s">
        <v>463</v>
      </c>
      <c r="D114" s="86" t="s">
        <v>418</v>
      </c>
      <c r="E114" s="86" t="s">
        <v>436</v>
      </c>
      <c r="F114" s="86" t="s">
        <v>437</v>
      </c>
      <c r="G114" s="86" t="s">
        <v>120</v>
      </c>
      <c r="H114" s="86" t="s">
        <v>376</v>
      </c>
      <c r="I114" s="86" t="s">
        <v>102</v>
      </c>
    </row>
    <row r="115" spans="1:9" x14ac:dyDescent="0.25">
      <c r="A115" s="68" t="str">
        <f>IF(ISERROR(VLOOKUP($B115,'WR52 D1'!$B:$B,1,0)),"","X")</f>
        <v>X</v>
      </c>
      <c r="B115" s="68" t="str">
        <f t="shared" si="1"/>
        <v>CTB5004G069</v>
      </c>
      <c r="C115" s="86" t="s">
        <v>464</v>
      </c>
      <c r="D115" s="86" t="s">
        <v>418</v>
      </c>
      <c r="E115" s="86" t="s">
        <v>438</v>
      </c>
      <c r="F115" s="86" t="s">
        <v>437</v>
      </c>
      <c r="G115" s="86" t="s">
        <v>151</v>
      </c>
      <c r="H115" s="86" t="s">
        <v>149</v>
      </c>
      <c r="I115" s="86" t="s">
        <v>102</v>
      </c>
    </row>
    <row r="116" spans="1:9" x14ac:dyDescent="0.25">
      <c r="A116" s="68" t="str">
        <f>IF(ISERROR(VLOOKUP($B116,'WR52 D1'!$B:$B,1,0)),"","X")</f>
        <v>X</v>
      </c>
      <c r="B116" s="68" t="str">
        <f t="shared" si="1"/>
        <v>CTTS325100001</v>
      </c>
      <c r="C116" s="86" t="s">
        <v>456</v>
      </c>
      <c r="D116" s="86" t="s">
        <v>418</v>
      </c>
      <c r="E116" s="86" t="s">
        <v>439</v>
      </c>
      <c r="F116" s="86" t="s">
        <v>440</v>
      </c>
      <c r="G116" s="86" t="s">
        <v>54</v>
      </c>
      <c r="H116" s="86" t="s">
        <v>62</v>
      </c>
      <c r="I116" s="86" t="s">
        <v>50</v>
      </c>
    </row>
    <row r="117" spans="1:9" x14ac:dyDescent="0.25">
      <c r="A117" s="68" t="str">
        <f>IF(ISERROR(VLOOKUP($B117,'WR52 D1'!$B:$B,1,0)),"","X")</f>
        <v>X</v>
      </c>
      <c r="B117" s="68" t="str">
        <f t="shared" si="1"/>
        <v>CTTS325100001</v>
      </c>
      <c r="C117" s="86" t="s">
        <v>457</v>
      </c>
      <c r="D117" s="86" t="s">
        <v>418</v>
      </c>
      <c r="E117" s="86" t="s">
        <v>439</v>
      </c>
      <c r="F117" s="86" t="s">
        <v>440</v>
      </c>
      <c r="G117" s="86" t="s">
        <v>54</v>
      </c>
      <c r="H117" s="86" t="s">
        <v>62</v>
      </c>
      <c r="I117" s="86" t="s">
        <v>51</v>
      </c>
    </row>
    <row r="118" spans="1:9" x14ac:dyDescent="0.25">
      <c r="A118" s="68" t="str">
        <f>IF(ISERROR(VLOOKUP($B118,'WR52 D1'!$B:$B,1,0)),"","X")</f>
        <v>X</v>
      </c>
      <c r="B118" s="68" t="str">
        <f t="shared" si="1"/>
        <v>CTTS325100001</v>
      </c>
      <c r="C118" s="86" t="s">
        <v>458</v>
      </c>
      <c r="D118" s="86" t="s">
        <v>418</v>
      </c>
      <c r="E118" s="86" t="s">
        <v>439</v>
      </c>
      <c r="F118" s="86" t="s">
        <v>440</v>
      </c>
      <c r="G118" s="86" t="s">
        <v>54</v>
      </c>
      <c r="H118" s="86" t="s">
        <v>62</v>
      </c>
      <c r="I118" s="86" t="s">
        <v>52</v>
      </c>
    </row>
    <row r="119" spans="1:9" x14ac:dyDescent="0.25">
      <c r="A119" s="68" t="str">
        <f>IF(ISERROR(VLOOKUP($B119,'WR52 D1'!$B:$B,1,0)),"","X")</f>
        <v>X</v>
      </c>
      <c r="B119" s="68" t="str">
        <f t="shared" si="1"/>
        <v>CTTS325100001</v>
      </c>
      <c r="C119" s="86" t="s">
        <v>459</v>
      </c>
      <c r="D119" s="86" t="s">
        <v>418</v>
      </c>
      <c r="E119" s="86" t="s">
        <v>439</v>
      </c>
      <c r="F119" s="86" t="s">
        <v>440</v>
      </c>
      <c r="G119" s="86" t="s">
        <v>54</v>
      </c>
      <c r="H119" s="86" t="s">
        <v>62</v>
      </c>
      <c r="I119" s="86" t="s">
        <v>53</v>
      </c>
    </row>
    <row r="120" spans="1:9" x14ac:dyDescent="0.25">
      <c r="A120" s="68" t="str">
        <f>IF(ISERROR(VLOOKUP($B120,'WR52 D1'!$B:$B,1,0)),"","X")</f>
        <v>X</v>
      </c>
      <c r="B120" s="68" t="str">
        <f t="shared" si="1"/>
        <v>CTTS325100001</v>
      </c>
      <c r="C120" s="86" t="s">
        <v>460</v>
      </c>
      <c r="D120" s="86" t="s">
        <v>418</v>
      </c>
      <c r="E120" s="86" t="s">
        <v>439</v>
      </c>
      <c r="F120" s="86" t="s">
        <v>440</v>
      </c>
      <c r="G120" s="86" t="s">
        <v>54</v>
      </c>
      <c r="H120" s="86" t="s">
        <v>62</v>
      </c>
      <c r="I120" s="86" t="s">
        <v>106</v>
      </c>
    </row>
    <row r="121" spans="1:9" x14ac:dyDescent="0.25">
      <c r="A121" s="68" t="str">
        <f>IF(ISERROR(VLOOKUP($B121,'WR52 D1'!$B:$B,1,0)),"","X")</f>
        <v>X</v>
      </c>
      <c r="B121" s="68" t="str">
        <f t="shared" si="1"/>
        <v>CTTS325100002</v>
      </c>
      <c r="C121" s="86" t="s">
        <v>451</v>
      </c>
      <c r="D121" s="86" t="s">
        <v>418</v>
      </c>
      <c r="E121" s="86" t="s">
        <v>439</v>
      </c>
      <c r="F121" s="86" t="s">
        <v>440</v>
      </c>
      <c r="G121" s="86" t="s">
        <v>59</v>
      </c>
      <c r="H121" s="86" t="s">
        <v>64</v>
      </c>
      <c r="I121" s="86" t="s">
        <v>50</v>
      </c>
    </row>
    <row r="122" spans="1:9" x14ac:dyDescent="0.25">
      <c r="A122" s="68" t="str">
        <f>IF(ISERROR(VLOOKUP($B122,'WR52 D1'!$B:$B,1,0)),"","X")</f>
        <v>X</v>
      </c>
      <c r="B122" s="68" t="str">
        <f t="shared" si="1"/>
        <v>CTTS325100002</v>
      </c>
      <c r="C122" s="86" t="s">
        <v>452</v>
      </c>
      <c r="D122" s="86" t="s">
        <v>418</v>
      </c>
      <c r="E122" s="86" t="s">
        <v>439</v>
      </c>
      <c r="F122" s="86" t="s">
        <v>440</v>
      </c>
      <c r="G122" s="86" t="s">
        <v>59</v>
      </c>
      <c r="H122" s="86" t="s">
        <v>64</v>
      </c>
      <c r="I122" s="86" t="s">
        <v>51</v>
      </c>
    </row>
    <row r="123" spans="1:9" x14ac:dyDescent="0.25">
      <c r="A123" s="68" t="str">
        <f>IF(ISERROR(VLOOKUP($B123,'WR52 D1'!$B:$B,1,0)),"","X")</f>
        <v>X</v>
      </c>
      <c r="B123" s="68" t="str">
        <f t="shared" si="1"/>
        <v>CTTS325100002</v>
      </c>
      <c r="C123" s="86" t="s">
        <v>453</v>
      </c>
      <c r="D123" s="86" t="s">
        <v>418</v>
      </c>
      <c r="E123" s="86" t="s">
        <v>439</v>
      </c>
      <c r="F123" s="86" t="s">
        <v>440</v>
      </c>
      <c r="G123" s="86" t="s">
        <v>59</v>
      </c>
      <c r="H123" s="86" t="s">
        <v>64</v>
      </c>
      <c r="I123" s="86" t="s">
        <v>52</v>
      </c>
    </row>
    <row r="124" spans="1:9" x14ac:dyDescent="0.25">
      <c r="A124" s="68" t="str">
        <f>IF(ISERROR(VLOOKUP($B124,'WR52 D1'!$B:$B,1,0)),"","X")</f>
        <v>X</v>
      </c>
      <c r="B124" s="68" t="str">
        <f t="shared" si="1"/>
        <v>CTTS325100002</v>
      </c>
      <c r="C124" s="86" t="s">
        <v>454</v>
      </c>
      <c r="D124" s="86" t="s">
        <v>418</v>
      </c>
      <c r="E124" s="86" t="s">
        <v>439</v>
      </c>
      <c r="F124" s="86" t="s">
        <v>440</v>
      </c>
      <c r="G124" s="86" t="s">
        <v>59</v>
      </c>
      <c r="H124" s="86" t="s">
        <v>64</v>
      </c>
      <c r="I124" s="86" t="s">
        <v>53</v>
      </c>
    </row>
    <row r="125" spans="1:9" x14ac:dyDescent="0.25">
      <c r="A125" s="68" t="str">
        <f>IF(ISERROR(VLOOKUP($B125,'WR52 D1'!$B:$B,1,0)),"","X")</f>
        <v>X</v>
      </c>
      <c r="B125" s="68" t="str">
        <f t="shared" si="1"/>
        <v>CTTS325100002</v>
      </c>
      <c r="C125" s="86" t="s">
        <v>455</v>
      </c>
      <c r="D125" s="86" t="s">
        <v>418</v>
      </c>
      <c r="E125" s="86" t="s">
        <v>439</v>
      </c>
      <c r="F125" s="86" t="s">
        <v>440</v>
      </c>
      <c r="G125" s="86" t="s">
        <v>59</v>
      </c>
      <c r="H125" s="86" t="s">
        <v>64</v>
      </c>
      <c r="I125" s="86" t="s">
        <v>106</v>
      </c>
    </row>
    <row r="126" spans="1:9" x14ac:dyDescent="0.25">
      <c r="A126" s="68" t="str">
        <f>IF(ISERROR(VLOOKUP($B126,'WR52 D1'!$B:$B,1,0)),"","X")</f>
        <v>X</v>
      </c>
      <c r="B126" s="68" t="str">
        <f t="shared" si="1"/>
        <v>CTTS325100065</v>
      </c>
      <c r="C126" s="86" t="s">
        <v>446</v>
      </c>
      <c r="D126" s="86" t="s">
        <v>418</v>
      </c>
      <c r="E126" s="86" t="s">
        <v>439</v>
      </c>
      <c r="F126" s="86" t="s">
        <v>440</v>
      </c>
      <c r="G126" s="86" t="s">
        <v>431</v>
      </c>
      <c r="H126" s="86" t="s">
        <v>432</v>
      </c>
      <c r="I126" s="86" t="s">
        <v>50</v>
      </c>
    </row>
    <row r="127" spans="1:9" x14ac:dyDescent="0.25">
      <c r="A127" s="68" t="str">
        <f>IF(ISERROR(VLOOKUP($B127,'WR52 D1'!$B:$B,1,0)),"","X")</f>
        <v>X</v>
      </c>
      <c r="B127" s="68" t="str">
        <f t="shared" si="1"/>
        <v>CTTS325100065</v>
      </c>
      <c r="C127" s="86" t="s">
        <v>447</v>
      </c>
      <c r="D127" s="86" t="s">
        <v>418</v>
      </c>
      <c r="E127" s="86" t="s">
        <v>439</v>
      </c>
      <c r="F127" s="86" t="s">
        <v>440</v>
      </c>
      <c r="G127" s="86" t="s">
        <v>431</v>
      </c>
      <c r="H127" s="86" t="s">
        <v>432</v>
      </c>
      <c r="I127" s="86" t="s">
        <v>51</v>
      </c>
    </row>
    <row r="128" spans="1:9" x14ac:dyDescent="0.25">
      <c r="A128" s="68" t="str">
        <f>IF(ISERROR(VLOOKUP($B128,'WR52 D1'!$B:$B,1,0)),"","X")</f>
        <v>X</v>
      </c>
      <c r="B128" s="68" t="str">
        <f t="shared" si="1"/>
        <v>CTTS325100065</v>
      </c>
      <c r="C128" s="86" t="s">
        <v>448</v>
      </c>
      <c r="D128" s="86" t="s">
        <v>418</v>
      </c>
      <c r="E128" s="86" t="s">
        <v>439</v>
      </c>
      <c r="F128" s="86" t="s">
        <v>440</v>
      </c>
      <c r="G128" s="86" t="s">
        <v>431</v>
      </c>
      <c r="H128" s="86" t="s">
        <v>432</v>
      </c>
      <c r="I128" s="86" t="s">
        <v>52</v>
      </c>
    </row>
    <row r="129" spans="1:9" x14ac:dyDescent="0.25">
      <c r="A129" s="68" t="str">
        <f>IF(ISERROR(VLOOKUP($B129,'WR52 D1'!$B:$B,1,0)),"","X")</f>
        <v>X</v>
      </c>
      <c r="B129" s="68" t="str">
        <f t="shared" si="1"/>
        <v>CTTS325100065</v>
      </c>
      <c r="C129" s="86" t="s">
        <v>449</v>
      </c>
      <c r="D129" s="86" t="s">
        <v>418</v>
      </c>
      <c r="E129" s="86" t="s">
        <v>439</v>
      </c>
      <c r="F129" s="86" t="s">
        <v>440</v>
      </c>
      <c r="G129" s="86" t="s">
        <v>431</v>
      </c>
      <c r="H129" s="86" t="s">
        <v>432</v>
      </c>
      <c r="I129" s="86" t="s">
        <v>53</v>
      </c>
    </row>
    <row r="130" spans="1:9" x14ac:dyDescent="0.25">
      <c r="A130" s="68" t="str">
        <f>IF(ISERROR(VLOOKUP($B130,'WR52 D1'!$B:$B,1,0)),"","X")</f>
        <v>X</v>
      </c>
      <c r="B130" s="68" t="str">
        <f t="shared" ref="B130:B146" si="2">E130&amp;G130</f>
        <v>CTTS325100065</v>
      </c>
      <c r="C130" s="86" t="s">
        <v>450</v>
      </c>
      <c r="D130" s="86" t="s">
        <v>418</v>
      </c>
      <c r="E130" s="86" t="s">
        <v>439</v>
      </c>
      <c r="F130" s="86" t="s">
        <v>440</v>
      </c>
      <c r="G130" s="86" t="s">
        <v>431</v>
      </c>
      <c r="H130" s="86" t="s">
        <v>432</v>
      </c>
      <c r="I130" s="86" t="s">
        <v>106</v>
      </c>
    </row>
    <row r="131" spans="1:9" x14ac:dyDescent="0.25">
      <c r="A131" s="68" t="str">
        <f>IF(ISERROR(VLOOKUP($B131,'WR52 D1'!$B:$B,1,0)),"","X")</f>
        <v>X</v>
      </c>
      <c r="B131" s="68" t="str">
        <f t="shared" si="2"/>
        <v>GD5002749</v>
      </c>
      <c r="C131" s="86" t="s">
        <v>425</v>
      </c>
      <c r="D131" s="86" t="s">
        <v>418</v>
      </c>
      <c r="E131" s="86" t="s">
        <v>421</v>
      </c>
      <c r="F131" s="86" t="s">
        <v>422</v>
      </c>
      <c r="G131" s="86" t="s">
        <v>60</v>
      </c>
      <c r="H131" s="86" t="s">
        <v>70</v>
      </c>
      <c r="I131" s="86" t="s">
        <v>102</v>
      </c>
    </row>
    <row r="132" spans="1:9" x14ac:dyDescent="0.25">
      <c r="A132" s="68" t="str">
        <f>IF(ISERROR(VLOOKUP($B132,'WR52 D1'!$B:$B,1,0)),"","X")</f>
        <v>X</v>
      </c>
      <c r="B132" s="68" t="str">
        <f t="shared" si="2"/>
        <v>GD5003749</v>
      </c>
      <c r="C132" s="86" t="s">
        <v>443</v>
      </c>
      <c r="D132" s="86" t="s">
        <v>418</v>
      </c>
      <c r="E132" s="86" t="s">
        <v>441</v>
      </c>
      <c r="F132" s="86" t="s">
        <v>442</v>
      </c>
      <c r="G132" s="86" t="s">
        <v>60</v>
      </c>
      <c r="H132" s="86" t="s">
        <v>70</v>
      </c>
      <c r="I132" s="86" t="s">
        <v>102</v>
      </c>
    </row>
    <row r="133" spans="1:9" x14ac:dyDescent="0.25">
      <c r="A133" s="68" t="str">
        <f>IF(ISERROR(VLOOKUP($B133,'WR52 D1'!$B:$B,1,0)),"","X")</f>
        <v>X</v>
      </c>
      <c r="B133" s="68" t="str">
        <f t="shared" si="2"/>
        <v>GB5178G028</v>
      </c>
      <c r="C133" s="86" t="s">
        <v>503</v>
      </c>
      <c r="D133" s="86" t="s">
        <v>467</v>
      </c>
      <c r="E133" s="86" t="s">
        <v>499</v>
      </c>
      <c r="F133" s="86" t="s">
        <v>500</v>
      </c>
      <c r="G133" s="86" t="s">
        <v>471</v>
      </c>
      <c r="H133" s="86" t="s">
        <v>472</v>
      </c>
      <c r="I133" s="86" t="s">
        <v>102</v>
      </c>
    </row>
    <row r="134" spans="1:9" x14ac:dyDescent="0.25">
      <c r="A134" s="68" t="str">
        <f>IF(ISERROR(VLOOKUP($B134,'WR52 D1'!$B:$B,1,0)),"","X")</f>
        <v>X</v>
      </c>
      <c r="B134" s="68" t="str">
        <f t="shared" si="2"/>
        <v>GB5178G052</v>
      </c>
      <c r="C134" s="86" t="s">
        <v>504</v>
      </c>
      <c r="D134" s="86" t="s">
        <v>467</v>
      </c>
      <c r="E134" s="86" t="s">
        <v>499</v>
      </c>
      <c r="F134" s="86" t="s">
        <v>500</v>
      </c>
      <c r="G134" s="86" t="s">
        <v>112</v>
      </c>
      <c r="H134" s="86" t="s">
        <v>149</v>
      </c>
      <c r="I134" s="86" t="s">
        <v>102</v>
      </c>
    </row>
    <row r="135" spans="1:9" x14ac:dyDescent="0.25">
      <c r="A135" s="68" t="str">
        <f>IF(ISERROR(VLOOKUP($B135,'WR52 D1'!$B:$B,1,0)),"","X")</f>
        <v>X</v>
      </c>
      <c r="B135" s="68" t="str">
        <f t="shared" si="2"/>
        <v>GB5179G024</v>
      </c>
      <c r="C135" s="86" t="s">
        <v>505</v>
      </c>
      <c r="D135" s="86" t="s">
        <v>467</v>
      </c>
      <c r="E135" s="86" t="s">
        <v>501</v>
      </c>
      <c r="F135" s="86" t="s">
        <v>502</v>
      </c>
      <c r="G135" s="86" t="s">
        <v>469</v>
      </c>
      <c r="H135" s="86" t="s">
        <v>470</v>
      </c>
      <c r="I135" s="86" t="s">
        <v>102</v>
      </c>
    </row>
    <row r="136" spans="1:9" x14ac:dyDescent="0.25">
      <c r="A136" s="68" t="str">
        <f>IF(ISERROR(VLOOKUP($B136,'WR52 D1'!$B:$B,1,0)),"","X")</f>
        <v>X</v>
      </c>
      <c r="B136" s="68" t="str">
        <f t="shared" si="2"/>
        <v>GB5179G096</v>
      </c>
      <c r="C136" s="86" t="s">
        <v>506</v>
      </c>
      <c r="D136" s="86" t="s">
        <v>467</v>
      </c>
      <c r="E136" s="86" t="s">
        <v>501</v>
      </c>
      <c r="F136" s="86" t="s">
        <v>502</v>
      </c>
      <c r="G136" s="86" t="s">
        <v>154</v>
      </c>
      <c r="H136" s="86" t="s">
        <v>155</v>
      </c>
      <c r="I136" s="86" t="s">
        <v>102</v>
      </c>
    </row>
    <row r="137" spans="1:9" x14ac:dyDescent="0.25">
      <c r="A137" s="68" t="str">
        <f>IF(ISERROR(VLOOKUP($B137,'WR52 D1'!$B:$B,1,0)),"","X")</f>
        <v/>
      </c>
      <c r="B137" s="68" t="str">
        <f t="shared" si="2"/>
        <v>RTS126101001</v>
      </c>
      <c r="C137" s="86" t="s">
        <v>476</v>
      </c>
      <c r="D137" s="86" t="s">
        <v>467</v>
      </c>
      <c r="E137" s="86" t="s">
        <v>473</v>
      </c>
      <c r="F137" s="86" t="s">
        <v>474</v>
      </c>
      <c r="G137" s="86" t="s">
        <v>54</v>
      </c>
      <c r="H137" s="86" t="s">
        <v>62</v>
      </c>
      <c r="I137" s="86" t="s">
        <v>50</v>
      </c>
    </row>
    <row r="138" spans="1:9" x14ac:dyDescent="0.25">
      <c r="A138" s="68" t="str">
        <f>IF(ISERROR(VLOOKUP($B138,'WR52 D1'!$B:$B,1,0)),"","X")</f>
        <v/>
      </c>
      <c r="B138" s="68" t="str">
        <f t="shared" si="2"/>
        <v>RTS126101001</v>
      </c>
      <c r="C138" s="86" t="s">
        <v>477</v>
      </c>
      <c r="D138" s="86" t="s">
        <v>467</v>
      </c>
      <c r="E138" s="86" t="s">
        <v>473</v>
      </c>
      <c r="F138" s="86" t="s">
        <v>474</v>
      </c>
      <c r="G138" s="86" t="s">
        <v>54</v>
      </c>
      <c r="H138" s="86" t="s">
        <v>62</v>
      </c>
      <c r="I138" s="86" t="s">
        <v>51</v>
      </c>
    </row>
    <row r="139" spans="1:9" x14ac:dyDescent="0.25">
      <c r="A139" s="68" t="str">
        <f>IF(ISERROR(VLOOKUP($B139,'WR52 D1'!$B:$B,1,0)),"","X")</f>
        <v/>
      </c>
      <c r="B139" s="68" t="str">
        <f t="shared" si="2"/>
        <v>RTS126101001</v>
      </c>
      <c r="C139" s="86" t="s">
        <v>478</v>
      </c>
      <c r="D139" s="86" t="s">
        <v>467</v>
      </c>
      <c r="E139" s="86" t="s">
        <v>473</v>
      </c>
      <c r="F139" s="86" t="s">
        <v>474</v>
      </c>
      <c r="G139" s="86" t="s">
        <v>54</v>
      </c>
      <c r="H139" s="86" t="s">
        <v>62</v>
      </c>
      <c r="I139" s="86" t="s">
        <v>52</v>
      </c>
    </row>
    <row r="140" spans="1:9" x14ac:dyDescent="0.25">
      <c r="A140" s="68" t="str">
        <f>IF(ISERROR(VLOOKUP($B140,'WR52 D1'!$B:$B,1,0)),"","X")</f>
        <v/>
      </c>
      <c r="B140" s="68" t="str">
        <f t="shared" si="2"/>
        <v>RTS126101001</v>
      </c>
      <c r="C140" s="86" t="s">
        <v>479</v>
      </c>
      <c r="D140" s="86" t="s">
        <v>467</v>
      </c>
      <c r="E140" s="86" t="s">
        <v>473</v>
      </c>
      <c r="F140" s="86" t="s">
        <v>474</v>
      </c>
      <c r="G140" s="86" t="s">
        <v>54</v>
      </c>
      <c r="H140" s="86" t="s">
        <v>62</v>
      </c>
      <c r="I140" s="86" t="s">
        <v>53</v>
      </c>
    </row>
    <row r="141" spans="1:9" x14ac:dyDescent="0.25">
      <c r="A141" s="68" t="str">
        <f>IF(ISERROR(VLOOKUP($B141,'WR52 D1'!$B:$B,1,0)),"","X")</f>
        <v/>
      </c>
      <c r="B141" s="68" t="str">
        <f t="shared" si="2"/>
        <v>RTS126101001</v>
      </c>
      <c r="C141" s="86" t="s">
        <v>480</v>
      </c>
      <c r="D141" s="86" t="s">
        <v>467</v>
      </c>
      <c r="E141" s="86" t="s">
        <v>473</v>
      </c>
      <c r="F141" s="86" t="s">
        <v>474</v>
      </c>
      <c r="G141" s="86" t="s">
        <v>54</v>
      </c>
      <c r="H141" s="86" t="s">
        <v>62</v>
      </c>
      <c r="I141" s="86" t="s">
        <v>106</v>
      </c>
    </row>
    <row r="142" spans="1:9" x14ac:dyDescent="0.25">
      <c r="A142" s="68" t="str">
        <f>IF(ISERROR(VLOOKUP($B142,'WR52 D1'!$B:$B,1,0)),"","X")</f>
        <v/>
      </c>
      <c r="B142" s="68" t="str">
        <f t="shared" si="2"/>
        <v>RTS126101002</v>
      </c>
      <c r="C142" s="86" t="s">
        <v>481</v>
      </c>
      <c r="D142" s="86" t="s">
        <v>467</v>
      </c>
      <c r="E142" s="86" t="s">
        <v>473</v>
      </c>
      <c r="F142" s="86" t="s">
        <v>474</v>
      </c>
      <c r="G142" s="86" t="s">
        <v>59</v>
      </c>
      <c r="H142" s="86" t="s">
        <v>64</v>
      </c>
      <c r="I142" s="86" t="s">
        <v>50</v>
      </c>
    </row>
    <row r="143" spans="1:9" x14ac:dyDescent="0.25">
      <c r="A143" s="68" t="str">
        <f>IF(ISERROR(VLOOKUP($B143,'WR52 D1'!$B:$B,1,0)),"","X")</f>
        <v/>
      </c>
      <c r="B143" s="68" t="str">
        <f t="shared" si="2"/>
        <v>RTS126101002</v>
      </c>
      <c r="C143" s="86" t="s">
        <v>482</v>
      </c>
      <c r="D143" s="86" t="s">
        <v>467</v>
      </c>
      <c r="E143" s="86" t="s">
        <v>473</v>
      </c>
      <c r="F143" s="86" t="s">
        <v>474</v>
      </c>
      <c r="G143" s="86" t="s">
        <v>59</v>
      </c>
      <c r="H143" s="86" t="s">
        <v>64</v>
      </c>
      <c r="I143" s="86" t="s">
        <v>51</v>
      </c>
    </row>
    <row r="144" spans="1:9" x14ac:dyDescent="0.25">
      <c r="A144" s="68" t="str">
        <f>IF(ISERROR(VLOOKUP($B144,'WR52 D1'!$B:$B,1,0)),"","X")</f>
        <v/>
      </c>
      <c r="B144" s="68" t="str">
        <f t="shared" si="2"/>
        <v>RTS126101002</v>
      </c>
      <c r="C144" s="86" t="s">
        <v>483</v>
      </c>
      <c r="D144" s="86" t="s">
        <v>467</v>
      </c>
      <c r="E144" s="86" t="s">
        <v>473</v>
      </c>
      <c r="F144" s="86" t="s">
        <v>474</v>
      </c>
      <c r="G144" s="86" t="s">
        <v>59</v>
      </c>
      <c r="H144" s="86" t="s">
        <v>64</v>
      </c>
      <c r="I144" s="86" t="s">
        <v>52</v>
      </c>
    </row>
    <row r="145" spans="1:9" x14ac:dyDescent="0.25">
      <c r="A145" s="68" t="str">
        <f>IF(ISERROR(VLOOKUP($B145,'WR52 D1'!$B:$B,1,0)),"","X")</f>
        <v/>
      </c>
      <c r="B145" s="68" t="str">
        <f t="shared" si="2"/>
        <v>RTS126101002</v>
      </c>
      <c r="C145" s="86" t="s">
        <v>484</v>
      </c>
      <c r="D145" s="86" t="s">
        <v>467</v>
      </c>
      <c r="E145" s="86" t="s">
        <v>473</v>
      </c>
      <c r="F145" s="86" t="s">
        <v>474</v>
      </c>
      <c r="G145" s="86" t="s">
        <v>59</v>
      </c>
      <c r="H145" s="86" t="s">
        <v>64</v>
      </c>
      <c r="I145" s="86" t="s">
        <v>53</v>
      </c>
    </row>
    <row r="146" spans="1:9" x14ac:dyDescent="0.25">
      <c r="A146" s="68" t="str">
        <f>IF(ISERROR(VLOOKUP($B146,'WR52 D1'!$B:$B,1,0)),"","X")</f>
        <v/>
      </c>
      <c r="B146" s="68" t="str">
        <f t="shared" si="2"/>
        <v>RTS126101002</v>
      </c>
      <c r="C146" s="86" t="s">
        <v>485</v>
      </c>
      <c r="D146" s="86" t="s">
        <v>467</v>
      </c>
      <c r="E146" s="86" t="s">
        <v>473</v>
      </c>
      <c r="F146" s="86" t="s">
        <v>474</v>
      </c>
      <c r="G146" s="86" t="s">
        <v>59</v>
      </c>
      <c r="H146" s="86" t="s">
        <v>64</v>
      </c>
      <c r="I146" s="86" t="s">
        <v>106</v>
      </c>
    </row>
    <row r="147" spans="1:9" x14ac:dyDescent="0.25">
      <c r="A147" s="68" t="str">
        <f>IF(ISERROR(VLOOKUP($B147,'WR52 D1'!$B:$B,1,0)),"","X")</f>
        <v>X</v>
      </c>
      <c r="B147" s="68" t="str">
        <f t="shared" ref="B147:B170" si="3">E147&amp;G147</f>
        <v>CB5252G008</v>
      </c>
      <c r="C147" s="86" t="s">
        <v>530</v>
      </c>
      <c r="D147" s="86" t="s">
        <v>531</v>
      </c>
      <c r="E147" s="86" t="s">
        <v>532</v>
      </c>
      <c r="F147" s="86" t="s">
        <v>533</v>
      </c>
      <c r="G147" s="86" t="s">
        <v>310</v>
      </c>
      <c r="H147" s="86" t="s">
        <v>311</v>
      </c>
      <c r="I147" s="86" t="s">
        <v>102</v>
      </c>
    </row>
    <row r="148" spans="1:9" x14ac:dyDescent="0.25">
      <c r="A148" s="68" t="str">
        <f>IF(ISERROR(VLOOKUP($B148,'WR52 D1'!$B:$B,1,0)),"","X")</f>
        <v>X</v>
      </c>
      <c r="B148" s="68" t="str">
        <f t="shared" si="3"/>
        <v>CB5252G033</v>
      </c>
      <c r="C148" s="86" t="s">
        <v>534</v>
      </c>
      <c r="D148" s="86" t="s">
        <v>531</v>
      </c>
      <c r="E148" s="86" t="s">
        <v>532</v>
      </c>
      <c r="F148" s="86" t="s">
        <v>533</v>
      </c>
      <c r="G148" s="86" t="s">
        <v>16</v>
      </c>
      <c r="H148" s="86" t="s">
        <v>17</v>
      </c>
      <c r="I148" s="86" t="s">
        <v>102</v>
      </c>
    </row>
    <row r="149" spans="1:9" x14ac:dyDescent="0.25">
      <c r="A149" s="68" t="str">
        <f>IF(ISERROR(VLOOKUP($B149,'WR52 D1'!$B:$B,1,0)),"","X")</f>
        <v>X</v>
      </c>
      <c r="B149" s="68" t="str">
        <f t="shared" si="3"/>
        <v>CB5253G018</v>
      </c>
      <c r="C149" s="86" t="s">
        <v>535</v>
      </c>
      <c r="D149" s="86" t="s">
        <v>531</v>
      </c>
      <c r="E149" s="86" t="s">
        <v>536</v>
      </c>
      <c r="F149" s="86" t="s">
        <v>537</v>
      </c>
      <c r="G149" s="86" t="s">
        <v>300</v>
      </c>
      <c r="H149" s="86" t="s">
        <v>147</v>
      </c>
      <c r="I149" s="86" t="s">
        <v>102</v>
      </c>
    </row>
    <row r="150" spans="1:9" x14ac:dyDescent="0.25">
      <c r="A150" s="68" t="str">
        <f>IF(ISERROR(VLOOKUP($B150,'WR52 D1'!$B:$B,1,0)),"","X")</f>
        <v>X</v>
      </c>
      <c r="B150" s="68" t="str">
        <f t="shared" si="3"/>
        <v>CB5253G069</v>
      </c>
      <c r="C150" s="86" t="s">
        <v>538</v>
      </c>
      <c r="D150" s="86" t="s">
        <v>531</v>
      </c>
      <c r="E150" s="86" t="s">
        <v>536</v>
      </c>
      <c r="F150" s="86" t="s">
        <v>537</v>
      </c>
      <c r="G150" s="86" t="s">
        <v>151</v>
      </c>
      <c r="H150" s="86" t="s">
        <v>149</v>
      </c>
      <c r="I150" s="86" t="s">
        <v>102</v>
      </c>
    </row>
    <row r="151" spans="1:9" x14ac:dyDescent="0.25">
      <c r="A151" s="68" t="str">
        <f>IF(ISERROR(VLOOKUP($B151,'WR52 D1'!$B:$B,1,0)),"","X")</f>
        <v>X</v>
      </c>
      <c r="B151" s="68" t="str">
        <f t="shared" si="3"/>
        <v>CB5254G009</v>
      </c>
      <c r="C151" s="86" t="s">
        <v>539</v>
      </c>
      <c r="D151" s="86" t="s">
        <v>531</v>
      </c>
      <c r="E151" s="86" t="s">
        <v>540</v>
      </c>
      <c r="F151" s="86" t="s">
        <v>541</v>
      </c>
      <c r="G151" s="86" t="s">
        <v>28</v>
      </c>
      <c r="H151" s="86" t="s">
        <v>29</v>
      </c>
      <c r="I151" s="86" t="s">
        <v>102</v>
      </c>
    </row>
    <row r="152" spans="1:9" x14ac:dyDescent="0.25">
      <c r="A152" s="68" t="str">
        <f>IF(ISERROR(VLOOKUP($B152,'WR52 D1'!$B:$B,1,0)),"","X")</f>
        <v>X</v>
      </c>
      <c r="B152" s="68" t="str">
        <f t="shared" si="3"/>
        <v>CB5254G096</v>
      </c>
      <c r="C152" s="86" t="s">
        <v>542</v>
      </c>
      <c r="D152" s="86" t="s">
        <v>531</v>
      </c>
      <c r="E152" s="86" t="s">
        <v>540</v>
      </c>
      <c r="F152" s="86" t="s">
        <v>541</v>
      </c>
      <c r="G152" s="86" t="s">
        <v>154</v>
      </c>
      <c r="H152" s="86" t="s">
        <v>155</v>
      </c>
      <c r="I152" s="86" t="s">
        <v>102</v>
      </c>
    </row>
    <row r="153" spans="1:9" x14ac:dyDescent="0.25">
      <c r="A153" s="68" t="str">
        <f>IF(ISERROR(VLOOKUP($B153,'WR52 D1'!$B:$B,1,0)),"","X")</f>
        <v>X</v>
      </c>
      <c r="B153" s="68" t="str">
        <f t="shared" si="3"/>
        <v>CB5255G027</v>
      </c>
      <c r="C153" s="86" t="s">
        <v>543</v>
      </c>
      <c r="D153" s="86" t="s">
        <v>531</v>
      </c>
      <c r="E153" s="86" t="s">
        <v>544</v>
      </c>
      <c r="F153" s="86" t="s">
        <v>545</v>
      </c>
      <c r="G153" s="86" t="s">
        <v>423</v>
      </c>
      <c r="H153" s="86" t="s">
        <v>424</v>
      </c>
      <c r="I153" s="86" t="s">
        <v>102</v>
      </c>
    </row>
    <row r="154" spans="1:9" x14ac:dyDescent="0.25">
      <c r="A154" s="68" t="str">
        <f>IF(ISERROR(VLOOKUP($B154,'WR52 D1'!$B:$B,1,0)),"","X")</f>
        <v>X</v>
      </c>
      <c r="B154" s="68" t="str">
        <f t="shared" si="3"/>
        <v>CB5255G057</v>
      </c>
      <c r="C154" s="86" t="s">
        <v>546</v>
      </c>
      <c r="D154" s="86" t="s">
        <v>531</v>
      </c>
      <c r="E154" s="86" t="s">
        <v>544</v>
      </c>
      <c r="F154" s="86" t="s">
        <v>545</v>
      </c>
      <c r="G154" s="86" t="s">
        <v>419</v>
      </c>
      <c r="H154" s="86" t="s">
        <v>420</v>
      </c>
      <c r="I154" s="86" t="s">
        <v>102</v>
      </c>
    </row>
    <row r="155" spans="1:9" x14ac:dyDescent="0.25">
      <c r="A155" s="68" t="str">
        <f>IF(ISERROR(VLOOKUP($B155,'WR52 D1'!$B:$B,1,0)),"","X")</f>
        <v>X</v>
      </c>
      <c r="B155" s="68" t="str">
        <f t="shared" si="3"/>
        <v>CB5251G039</v>
      </c>
      <c r="C155" s="86" t="s">
        <v>547</v>
      </c>
      <c r="D155" s="86" t="s">
        <v>531</v>
      </c>
      <c r="E155" s="86" t="s">
        <v>548</v>
      </c>
      <c r="F155" s="86" t="s">
        <v>549</v>
      </c>
      <c r="G155" s="86" t="s">
        <v>521</v>
      </c>
      <c r="H155" s="86" t="s">
        <v>522</v>
      </c>
      <c r="I155" s="86" t="s">
        <v>102</v>
      </c>
    </row>
    <row r="156" spans="1:9" x14ac:dyDescent="0.25">
      <c r="A156" s="68" t="str">
        <f>IF(ISERROR(VLOOKUP($B156,'WR52 D1'!$B:$B,1,0)),"","X")</f>
        <v>X</v>
      </c>
      <c r="B156" s="68" t="str">
        <f t="shared" si="3"/>
        <v>CB5251G080</v>
      </c>
      <c r="C156" s="86" t="s">
        <v>550</v>
      </c>
      <c r="D156" s="86" t="s">
        <v>531</v>
      </c>
      <c r="E156" s="86" t="s">
        <v>548</v>
      </c>
      <c r="F156" s="86" t="s">
        <v>549</v>
      </c>
      <c r="G156" s="86" t="s">
        <v>263</v>
      </c>
      <c r="H156" s="86" t="s">
        <v>426</v>
      </c>
      <c r="I156" s="86" t="s">
        <v>102</v>
      </c>
    </row>
    <row r="157" spans="1:9" x14ac:dyDescent="0.25">
      <c r="A157" s="68" t="str">
        <f>IF(ISERROR(VLOOKUP($B157,'WR52 D1'!$B:$B,1,0)),"","X")</f>
        <v>X</v>
      </c>
      <c r="B157" s="68" t="str">
        <f t="shared" si="3"/>
        <v>CB5256G052</v>
      </c>
      <c r="C157" s="86" t="s">
        <v>551</v>
      </c>
      <c r="D157" s="86" t="s">
        <v>531</v>
      </c>
      <c r="E157" s="86" t="s">
        <v>552</v>
      </c>
      <c r="F157" s="86" t="s">
        <v>553</v>
      </c>
      <c r="G157" s="86" t="s">
        <v>112</v>
      </c>
      <c r="H157" s="86" t="s">
        <v>149</v>
      </c>
      <c r="I157" s="86" t="s">
        <v>102</v>
      </c>
    </row>
    <row r="158" spans="1:9" x14ac:dyDescent="0.25">
      <c r="A158" s="68" t="str">
        <f>IF(ISERROR(VLOOKUP($B158,'WR52 D1'!$B:$B,1,0)),"","X")</f>
        <v>X</v>
      </c>
      <c r="B158" s="68" t="str">
        <f t="shared" si="3"/>
        <v>CB5256G096</v>
      </c>
      <c r="C158" s="86" t="s">
        <v>554</v>
      </c>
      <c r="D158" s="86" t="s">
        <v>531</v>
      </c>
      <c r="E158" s="86" t="s">
        <v>552</v>
      </c>
      <c r="F158" s="86" t="s">
        <v>553</v>
      </c>
      <c r="G158" s="86" t="s">
        <v>154</v>
      </c>
      <c r="H158" s="86" t="s">
        <v>155</v>
      </c>
      <c r="I158" s="86" t="s">
        <v>102</v>
      </c>
    </row>
    <row r="159" spans="1:9" x14ac:dyDescent="0.25">
      <c r="A159" s="68" t="str">
        <f>IF(ISERROR(VLOOKUP($B159,'WR52 D1'!$B:$B,1,0)),"","X")</f>
        <v>X</v>
      </c>
      <c r="B159" s="68" t="str">
        <f t="shared" si="3"/>
        <v>CB5257G052</v>
      </c>
      <c r="C159" s="86" t="s">
        <v>555</v>
      </c>
      <c r="D159" s="86" t="s">
        <v>531</v>
      </c>
      <c r="E159" s="86" t="s">
        <v>556</v>
      </c>
      <c r="F159" s="86" t="s">
        <v>557</v>
      </c>
      <c r="G159" s="86" t="s">
        <v>112</v>
      </c>
      <c r="H159" s="86" t="s">
        <v>149</v>
      </c>
      <c r="I159" s="86" t="s">
        <v>102</v>
      </c>
    </row>
    <row r="160" spans="1:9" x14ac:dyDescent="0.25">
      <c r="A160" s="68" t="str">
        <f>IF(ISERROR(VLOOKUP($B160,'WR52 D1'!$B:$B,1,0)),"","X")</f>
        <v>X</v>
      </c>
      <c r="B160" s="68" t="str">
        <f t="shared" si="3"/>
        <v>CB5257G053</v>
      </c>
      <c r="C160" s="86" t="s">
        <v>558</v>
      </c>
      <c r="D160" s="86" t="s">
        <v>531</v>
      </c>
      <c r="E160" s="86" t="s">
        <v>556</v>
      </c>
      <c r="F160" s="86" t="s">
        <v>557</v>
      </c>
      <c r="G160" s="86" t="s">
        <v>117</v>
      </c>
      <c r="H160" s="86" t="s">
        <v>17</v>
      </c>
      <c r="I160" s="86" t="s">
        <v>102</v>
      </c>
    </row>
    <row r="161" spans="1:9" x14ac:dyDescent="0.25">
      <c r="A161" s="68" t="str">
        <f>IF(ISERROR(VLOOKUP($B161,'WR52 D1'!$B:$B,1,0)),"","X")</f>
        <v>X</v>
      </c>
      <c r="B161" s="68" t="str">
        <f t="shared" si="3"/>
        <v>CB5258G033</v>
      </c>
      <c r="C161" s="86" t="s">
        <v>559</v>
      </c>
      <c r="D161" s="86" t="s">
        <v>531</v>
      </c>
      <c r="E161" s="86" t="s">
        <v>560</v>
      </c>
      <c r="F161" s="86" t="s">
        <v>561</v>
      </c>
      <c r="G161" s="86" t="s">
        <v>16</v>
      </c>
      <c r="H161" s="86" t="s">
        <v>17</v>
      </c>
      <c r="I161" s="86" t="s">
        <v>102</v>
      </c>
    </row>
    <row r="162" spans="1:9" x14ac:dyDescent="0.25">
      <c r="A162" s="68" t="str">
        <f>IF(ISERROR(VLOOKUP($B162,'WR52 D1'!$B:$B,1,0)),"","X")</f>
        <v>X</v>
      </c>
      <c r="B162" s="68" t="str">
        <f t="shared" si="3"/>
        <v>CB5258G069</v>
      </c>
      <c r="C162" s="86" t="s">
        <v>562</v>
      </c>
      <c r="D162" s="86" t="s">
        <v>531</v>
      </c>
      <c r="E162" s="86" t="s">
        <v>560</v>
      </c>
      <c r="F162" s="86" t="s">
        <v>561</v>
      </c>
      <c r="G162" s="86" t="s">
        <v>151</v>
      </c>
      <c r="H162" s="86" t="s">
        <v>149</v>
      </c>
      <c r="I162" s="86" t="s">
        <v>102</v>
      </c>
    </row>
    <row r="163" spans="1:9" x14ac:dyDescent="0.25">
      <c r="A163" s="68" t="str">
        <f>IF(ISERROR(VLOOKUP($B163,'WR52 D1'!$B:$B,1,0)),"","X")</f>
        <v>X</v>
      </c>
      <c r="B163" s="68" t="str">
        <f t="shared" si="3"/>
        <v>CB5259G026</v>
      </c>
      <c r="C163" s="86" t="s">
        <v>563</v>
      </c>
      <c r="D163" s="86" t="s">
        <v>531</v>
      </c>
      <c r="E163" s="86" t="s">
        <v>564</v>
      </c>
      <c r="F163" s="86" t="s">
        <v>565</v>
      </c>
      <c r="G163" s="86" t="s">
        <v>468</v>
      </c>
      <c r="H163" s="86" t="s">
        <v>251</v>
      </c>
      <c r="I163" s="86" t="s">
        <v>102</v>
      </c>
    </row>
    <row r="164" spans="1:9" x14ac:dyDescent="0.25">
      <c r="A164" s="68" t="str">
        <f>IF(ISERROR(VLOOKUP($B164,'WR52 D1'!$B:$B,1,0)),"","X")</f>
        <v>X</v>
      </c>
      <c r="B164" s="68" t="str">
        <f t="shared" si="3"/>
        <v>CB5259G030</v>
      </c>
      <c r="C164" s="86" t="s">
        <v>566</v>
      </c>
      <c r="D164" s="86" t="s">
        <v>531</v>
      </c>
      <c r="E164" s="86" t="s">
        <v>564</v>
      </c>
      <c r="F164" s="86" t="s">
        <v>565</v>
      </c>
      <c r="G164" s="86" t="s">
        <v>523</v>
      </c>
      <c r="H164" s="86" t="s">
        <v>524</v>
      </c>
      <c r="I164" s="86" t="s">
        <v>102</v>
      </c>
    </row>
    <row r="165" spans="1:9" x14ac:dyDescent="0.25">
      <c r="A165" s="68" t="str">
        <f>IF(ISERROR(VLOOKUP($B165,'WR52 D1'!$B:$B,1,0)),"","X")</f>
        <v>X</v>
      </c>
      <c r="B165" s="68" t="str">
        <f t="shared" si="3"/>
        <v>CB5260G052</v>
      </c>
      <c r="C165" s="86" t="s">
        <v>567</v>
      </c>
      <c r="D165" s="86" t="s">
        <v>531</v>
      </c>
      <c r="E165" s="86" t="s">
        <v>568</v>
      </c>
      <c r="F165" s="86" t="s">
        <v>569</v>
      </c>
      <c r="G165" s="86" t="s">
        <v>112</v>
      </c>
      <c r="H165" s="86" t="s">
        <v>149</v>
      </c>
      <c r="I165" s="86" t="s">
        <v>102</v>
      </c>
    </row>
    <row r="166" spans="1:9" x14ac:dyDescent="0.25">
      <c r="A166" s="68" t="str">
        <f>IF(ISERROR(VLOOKUP($B166,'WR52 D1'!$B:$B,1,0)),"","X")</f>
        <v>X</v>
      </c>
      <c r="B166" s="68" t="str">
        <f t="shared" si="3"/>
        <v>CB5260G053</v>
      </c>
      <c r="C166" s="86" t="s">
        <v>570</v>
      </c>
      <c r="D166" s="86" t="s">
        <v>531</v>
      </c>
      <c r="E166" s="86" t="s">
        <v>568</v>
      </c>
      <c r="F166" s="86" t="s">
        <v>569</v>
      </c>
      <c r="G166" s="86" t="s">
        <v>117</v>
      </c>
      <c r="H166" s="86" t="s">
        <v>17</v>
      </c>
      <c r="I166" s="86" t="s">
        <v>102</v>
      </c>
    </row>
    <row r="167" spans="1:9" x14ac:dyDescent="0.25">
      <c r="A167" s="68" t="str">
        <f>IF(ISERROR(VLOOKUP($B167,'WR52 D1'!$B:$B,1,0)),"","X")</f>
        <v>X</v>
      </c>
      <c r="B167" s="68" t="str">
        <f t="shared" si="3"/>
        <v>CB5261G089</v>
      </c>
      <c r="C167" s="86" t="s">
        <v>571</v>
      </c>
      <c r="D167" s="86" t="s">
        <v>531</v>
      </c>
      <c r="E167" s="86" t="s">
        <v>572</v>
      </c>
      <c r="F167" s="86" t="s">
        <v>573</v>
      </c>
      <c r="G167" s="86" t="s">
        <v>574</v>
      </c>
      <c r="H167" s="86" t="s">
        <v>149</v>
      </c>
      <c r="I167" s="86" t="s">
        <v>102</v>
      </c>
    </row>
    <row r="168" spans="1:9" x14ac:dyDescent="0.25">
      <c r="A168" s="68" t="str">
        <f>IF(ISERROR(VLOOKUP($B168,'WR52 D1'!$B:$B,1,0)),"","X")</f>
        <v>X</v>
      </c>
      <c r="B168" s="68" t="str">
        <f t="shared" si="3"/>
        <v>CB5262G042</v>
      </c>
      <c r="C168" s="86" t="s">
        <v>575</v>
      </c>
      <c r="D168" s="86" t="s">
        <v>531</v>
      </c>
      <c r="E168" s="86" t="s">
        <v>576</v>
      </c>
      <c r="F168" s="86" t="s">
        <v>573</v>
      </c>
      <c r="G168" s="86" t="s">
        <v>9</v>
      </c>
      <c r="H168" s="86" t="s">
        <v>325</v>
      </c>
      <c r="I168" s="86" t="s">
        <v>102</v>
      </c>
    </row>
    <row r="169" spans="1:9" x14ac:dyDescent="0.25">
      <c r="A169" s="68" t="str">
        <f>IF(ISERROR(VLOOKUP($B169,'WR52 D1'!$B:$B,1,0)),"","X")</f>
        <v>X</v>
      </c>
      <c r="B169" s="68" t="str">
        <f t="shared" si="3"/>
        <v>CB5263G027</v>
      </c>
      <c r="C169" s="86" t="s">
        <v>577</v>
      </c>
      <c r="D169" s="86" t="s">
        <v>531</v>
      </c>
      <c r="E169" s="86" t="s">
        <v>578</v>
      </c>
      <c r="F169" s="86" t="s">
        <v>579</v>
      </c>
      <c r="G169" s="86" t="s">
        <v>423</v>
      </c>
      <c r="H169" s="86" t="s">
        <v>424</v>
      </c>
      <c r="I169" s="86" t="s">
        <v>102</v>
      </c>
    </row>
    <row r="170" spans="1:9" x14ac:dyDescent="0.25">
      <c r="A170" s="68" t="str">
        <f>IF(ISERROR(VLOOKUP($B170,'WR52 D1'!$B:$B,1,0)),"","X")</f>
        <v>X</v>
      </c>
      <c r="B170" s="68" t="str">
        <f t="shared" si="3"/>
        <v>CB5263G057</v>
      </c>
      <c r="C170" s="86" t="s">
        <v>580</v>
      </c>
      <c r="D170" s="86" t="s">
        <v>531</v>
      </c>
      <c r="E170" s="86" t="s">
        <v>578</v>
      </c>
      <c r="F170" s="86" t="s">
        <v>579</v>
      </c>
      <c r="G170" s="86" t="s">
        <v>419</v>
      </c>
      <c r="H170" s="86" t="s">
        <v>420</v>
      </c>
      <c r="I170" s="86" t="s">
        <v>102</v>
      </c>
    </row>
    <row r="171" spans="1:9" x14ac:dyDescent="0.25">
      <c r="A171" s="68" t="str">
        <f>IF(ISERROR(VLOOKUP($B171,'WR52 D1'!$B:$B,1,0)),"","X")</f>
        <v>X</v>
      </c>
      <c r="B171" s="68" t="str">
        <f t="shared" ref="B171:B234" si="4">E171&amp;G171</f>
        <v>CB5264G052</v>
      </c>
      <c r="C171" s="86" t="s">
        <v>581</v>
      </c>
      <c r="D171" s="86" t="s">
        <v>531</v>
      </c>
      <c r="E171" s="86" t="s">
        <v>582</v>
      </c>
      <c r="F171" s="86" t="s">
        <v>583</v>
      </c>
      <c r="G171" s="86" t="s">
        <v>112</v>
      </c>
      <c r="H171" s="86" t="s">
        <v>149</v>
      </c>
      <c r="I171" s="86" t="s">
        <v>102</v>
      </c>
    </row>
    <row r="172" spans="1:9" x14ac:dyDescent="0.25">
      <c r="A172" s="68" t="str">
        <f>IF(ISERROR(VLOOKUP($B172,'WR52 D1'!$B:$B,1,0)),"","X")</f>
        <v>X</v>
      </c>
      <c r="B172" s="68" t="str">
        <f t="shared" si="4"/>
        <v>CB5264G096</v>
      </c>
      <c r="C172" s="86" t="s">
        <v>584</v>
      </c>
      <c r="D172" s="86" t="s">
        <v>531</v>
      </c>
      <c r="E172" s="86" t="s">
        <v>582</v>
      </c>
      <c r="F172" s="86" t="s">
        <v>583</v>
      </c>
      <c r="G172" s="86" t="s">
        <v>154</v>
      </c>
      <c r="H172" s="86" t="s">
        <v>155</v>
      </c>
      <c r="I172" s="86" t="s">
        <v>102</v>
      </c>
    </row>
    <row r="173" spans="1:9" x14ac:dyDescent="0.25">
      <c r="A173" s="68" t="str">
        <f>IF(ISERROR(VLOOKUP($B173,'WR52 D1'!$B:$B,1,0)),"","X")</f>
        <v>X</v>
      </c>
      <c r="B173" s="68" t="str">
        <f t="shared" si="4"/>
        <v>CB5265G018</v>
      </c>
      <c r="C173" s="86" t="s">
        <v>585</v>
      </c>
      <c r="D173" s="86" t="s">
        <v>531</v>
      </c>
      <c r="E173" s="86" t="s">
        <v>586</v>
      </c>
      <c r="F173" s="86" t="s">
        <v>587</v>
      </c>
      <c r="G173" s="86" t="s">
        <v>300</v>
      </c>
      <c r="H173" s="86" t="s">
        <v>147</v>
      </c>
      <c r="I173" s="86" t="s">
        <v>102</v>
      </c>
    </row>
    <row r="174" spans="1:9" x14ac:dyDescent="0.25">
      <c r="A174" s="68" t="str">
        <f>IF(ISERROR(VLOOKUP($B174,'WR52 D1'!$B:$B,1,0)),"","X")</f>
        <v>X</v>
      </c>
      <c r="B174" s="68" t="str">
        <f t="shared" si="4"/>
        <v>CB5265G053</v>
      </c>
      <c r="C174" s="86" t="s">
        <v>588</v>
      </c>
      <c r="D174" s="86" t="s">
        <v>531</v>
      </c>
      <c r="E174" s="86" t="s">
        <v>586</v>
      </c>
      <c r="F174" s="86" t="s">
        <v>587</v>
      </c>
      <c r="G174" s="86" t="s">
        <v>117</v>
      </c>
      <c r="H174" s="86" t="s">
        <v>17</v>
      </c>
      <c r="I174" s="86" t="s">
        <v>102</v>
      </c>
    </row>
    <row r="175" spans="1:9" x14ac:dyDescent="0.25">
      <c r="A175" s="68" t="str">
        <f>IF(ISERROR(VLOOKUP($B175,'WR52 D1'!$B:$B,1,0)),"","X")</f>
        <v>X</v>
      </c>
      <c r="B175" s="68" t="str">
        <f t="shared" si="4"/>
        <v>GB5201G033</v>
      </c>
      <c r="C175" s="86" t="s">
        <v>589</v>
      </c>
      <c r="D175" s="86" t="s">
        <v>531</v>
      </c>
      <c r="E175" s="86" t="s">
        <v>590</v>
      </c>
      <c r="F175" s="86" t="s">
        <v>591</v>
      </c>
      <c r="G175" s="86" t="s">
        <v>16</v>
      </c>
      <c r="H175" s="86" t="s">
        <v>17</v>
      </c>
      <c r="I175" s="86" t="s">
        <v>102</v>
      </c>
    </row>
    <row r="176" spans="1:9" x14ac:dyDescent="0.25">
      <c r="A176" s="68" t="str">
        <f>IF(ISERROR(VLOOKUP($B176,'WR52 D1'!$B:$B,1,0)),"","X")</f>
        <v>X</v>
      </c>
      <c r="B176" s="68" t="str">
        <f t="shared" si="4"/>
        <v>GB5201G060</v>
      </c>
      <c r="C176" s="86" t="s">
        <v>592</v>
      </c>
      <c r="D176" s="86" t="s">
        <v>531</v>
      </c>
      <c r="E176" s="86" t="s">
        <v>590</v>
      </c>
      <c r="F176" s="86" t="s">
        <v>591</v>
      </c>
      <c r="G176" s="86" t="s">
        <v>221</v>
      </c>
      <c r="H176" s="86" t="s">
        <v>224</v>
      </c>
      <c r="I176" s="86" t="s">
        <v>102</v>
      </c>
    </row>
    <row r="177" spans="1:9" x14ac:dyDescent="0.25">
      <c r="A177" s="68" t="str">
        <f>IF(ISERROR(VLOOKUP($B177,'WR52 D1'!$B:$B,1,0)),"","X")</f>
        <v>X</v>
      </c>
      <c r="B177" s="68" t="str">
        <f t="shared" si="4"/>
        <v>GB5202G023</v>
      </c>
      <c r="C177" s="86" t="s">
        <v>593</v>
      </c>
      <c r="D177" s="86" t="s">
        <v>531</v>
      </c>
      <c r="E177" s="86" t="s">
        <v>594</v>
      </c>
      <c r="F177" s="86" t="s">
        <v>595</v>
      </c>
      <c r="G177" s="86" t="s">
        <v>513</v>
      </c>
      <c r="H177" s="86" t="s">
        <v>251</v>
      </c>
      <c r="I177" s="86" t="s">
        <v>102</v>
      </c>
    </row>
    <row r="178" spans="1:9" x14ac:dyDescent="0.25">
      <c r="A178" s="68" t="str">
        <f>IF(ISERROR(VLOOKUP($B178,'WR52 D1'!$B:$B,1,0)),"","X")</f>
        <v>X</v>
      </c>
      <c r="B178" s="68" t="str">
        <f t="shared" si="4"/>
        <v>GB5202G052</v>
      </c>
      <c r="C178" s="86" t="s">
        <v>596</v>
      </c>
      <c r="D178" s="86" t="s">
        <v>531</v>
      </c>
      <c r="E178" s="86" t="s">
        <v>594</v>
      </c>
      <c r="F178" s="86" t="s">
        <v>595</v>
      </c>
      <c r="G178" s="86" t="s">
        <v>112</v>
      </c>
      <c r="H178" s="86" t="s">
        <v>149</v>
      </c>
      <c r="I178" s="86" t="s">
        <v>102</v>
      </c>
    </row>
    <row r="179" spans="1:9" x14ac:dyDescent="0.25">
      <c r="A179" s="68" t="str">
        <f>IF(ISERROR(VLOOKUP($B179,'WR52 D1'!$B:$B,1,0)),"","X")</f>
        <v>X</v>
      </c>
      <c r="B179" s="68" t="str">
        <f t="shared" si="4"/>
        <v>GB5203G016</v>
      </c>
      <c r="C179" s="86" t="s">
        <v>597</v>
      </c>
      <c r="D179" s="86" t="s">
        <v>531</v>
      </c>
      <c r="E179" s="86" t="s">
        <v>598</v>
      </c>
      <c r="F179" s="86" t="s">
        <v>599</v>
      </c>
      <c r="G179" s="86" t="s">
        <v>25</v>
      </c>
      <c r="H179" s="86" t="s">
        <v>15</v>
      </c>
      <c r="I179" s="86" t="s">
        <v>102</v>
      </c>
    </row>
    <row r="180" spans="1:9" x14ac:dyDescent="0.25">
      <c r="A180" s="68" t="str">
        <f>IF(ISERROR(VLOOKUP($B180,'WR52 D1'!$B:$B,1,0)),"","X")</f>
        <v>X</v>
      </c>
      <c r="B180" s="68" t="str">
        <f t="shared" si="4"/>
        <v>GB5203G053</v>
      </c>
      <c r="C180" s="86" t="s">
        <v>600</v>
      </c>
      <c r="D180" s="86" t="s">
        <v>531</v>
      </c>
      <c r="E180" s="86" t="s">
        <v>598</v>
      </c>
      <c r="F180" s="86" t="s">
        <v>599</v>
      </c>
      <c r="G180" s="86" t="s">
        <v>117</v>
      </c>
      <c r="H180" s="86" t="s">
        <v>17</v>
      </c>
      <c r="I180" s="86" t="s">
        <v>102</v>
      </c>
    </row>
    <row r="181" spans="1:9" x14ac:dyDescent="0.25">
      <c r="A181" s="68" t="str">
        <f>IF(ISERROR(VLOOKUP($B181,'WR52 D1'!$B:$B,1,0)),"","X")</f>
        <v>X</v>
      </c>
      <c r="B181" s="68" t="str">
        <f t="shared" si="4"/>
        <v>GB5204G053</v>
      </c>
      <c r="C181" s="86" t="s">
        <v>601</v>
      </c>
      <c r="D181" s="86" t="s">
        <v>531</v>
      </c>
      <c r="E181" s="86" t="s">
        <v>602</v>
      </c>
      <c r="F181" s="86" t="s">
        <v>603</v>
      </c>
      <c r="G181" s="86" t="s">
        <v>117</v>
      </c>
      <c r="H181" s="86" t="s">
        <v>17</v>
      </c>
      <c r="I181" s="86" t="s">
        <v>102</v>
      </c>
    </row>
    <row r="182" spans="1:9" x14ac:dyDescent="0.25">
      <c r="A182" s="68" t="str">
        <f>IF(ISERROR(VLOOKUP($B182,'WR52 D1'!$B:$B,1,0)),"","X")</f>
        <v>X</v>
      </c>
      <c r="B182" s="68" t="str">
        <f t="shared" si="4"/>
        <v>GB5204G080</v>
      </c>
      <c r="C182" s="86" t="s">
        <v>604</v>
      </c>
      <c r="D182" s="86" t="s">
        <v>531</v>
      </c>
      <c r="E182" s="86" t="s">
        <v>602</v>
      </c>
      <c r="F182" s="86" t="s">
        <v>603</v>
      </c>
      <c r="G182" s="86" t="s">
        <v>263</v>
      </c>
      <c r="H182" s="86" t="s">
        <v>426</v>
      </c>
      <c r="I182" s="86" t="s">
        <v>102</v>
      </c>
    </row>
    <row r="183" spans="1:9" x14ac:dyDescent="0.25">
      <c r="A183" s="68" t="str">
        <f>IF(ISERROR(VLOOKUP($B183,'WR52 D1'!$B:$B,1,0)),"","X")</f>
        <v>X</v>
      </c>
      <c r="B183" s="68" t="str">
        <f t="shared" si="4"/>
        <v>GB5205G045</v>
      </c>
      <c r="C183" s="86" t="s">
        <v>605</v>
      </c>
      <c r="D183" s="86" t="s">
        <v>531</v>
      </c>
      <c r="E183" s="86" t="s">
        <v>606</v>
      </c>
      <c r="F183" s="86" t="s">
        <v>607</v>
      </c>
      <c r="G183" s="86" t="s">
        <v>116</v>
      </c>
      <c r="H183" s="86" t="s">
        <v>147</v>
      </c>
      <c r="I183" s="86" t="s">
        <v>102</v>
      </c>
    </row>
    <row r="184" spans="1:9" x14ac:dyDescent="0.25">
      <c r="A184" s="68" t="str">
        <f>IF(ISERROR(VLOOKUP($B184,'WR52 D1'!$B:$B,1,0)),"","X")</f>
        <v>X</v>
      </c>
      <c r="B184" s="68" t="str">
        <f t="shared" si="4"/>
        <v>GB5205G052</v>
      </c>
      <c r="C184" s="86" t="s">
        <v>608</v>
      </c>
      <c r="D184" s="86" t="s">
        <v>531</v>
      </c>
      <c r="E184" s="86" t="s">
        <v>606</v>
      </c>
      <c r="F184" s="86" t="s">
        <v>607</v>
      </c>
      <c r="G184" s="86" t="s">
        <v>112</v>
      </c>
      <c r="H184" s="86" t="s">
        <v>149</v>
      </c>
      <c r="I184" s="86" t="s">
        <v>102</v>
      </c>
    </row>
    <row r="185" spans="1:9" x14ac:dyDescent="0.25">
      <c r="A185" s="68" t="str">
        <f>IF(ISERROR(VLOOKUP($B185,'WR52 D1'!$B:$B,1,0)),"","X")</f>
        <v>X</v>
      </c>
      <c r="B185" s="68" t="str">
        <f t="shared" si="4"/>
        <v>GB5206G052</v>
      </c>
      <c r="C185" s="86" t="s">
        <v>609</v>
      </c>
      <c r="D185" s="86" t="s">
        <v>531</v>
      </c>
      <c r="E185" s="86" t="s">
        <v>610</v>
      </c>
      <c r="F185" s="86" t="s">
        <v>611</v>
      </c>
      <c r="G185" s="86" t="s">
        <v>112</v>
      </c>
      <c r="H185" s="86" t="s">
        <v>149</v>
      </c>
      <c r="I185" s="86" t="s">
        <v>102</v>
      </c>
    </row>
    <row r="186" spans="1:9" x14ac:dyDescent="0.25">
      <c r="A186" s="68" t="str">
        <f>IF(ISERROR(VLOOKUP($B186,'WR52 D1'!$B:$B,1,0)),"","X")</f>
        <v>X</v>
      </c>
      <c r="B186" s="68" t="str">
        <f t="shared" si="4"/>
        <v>GB5206G096</v>
      </c>
      <c r="C186" s="86" t="s">
        <v>612</v>
      </c>
      <c r="D186" s="86" t="s">
        <v>531</v>
      </c>
      <c r="E186" s="86" t="s">
        <v>610</v>
      </c>
      <c r="F186" s="86" t="s">
        <v>611</v>
      </c>
      <c r="G186" s="86" t="s">
        <v>154</v>
      </c>
      <c r="H186" s="86" t="s">
        <v>155</v>
      </c>
      <c r="I186" s="86" t="s">
        <v>102</v>
      </c>
    </row>
    <row r="187" spans="1:9" x14ac:dyDescent="0.25">
      <c r="A187" s="68" t="str">
        <f>IF(ISERROR(VLOOKUP($B187,'WR52 D1'!$B:$B,1,0)),"","X")</f>
        <v>X</v>
      </c>
      <c r="B187" s="68" t="str">
        <f t="shared" si="4"/>
        <v>GB5207G023</v>
      </c>
      <c r="C187" s="86" t="s">
        <v>613</v>
      </c>
      <c r="D187" s="86" t="s">
        <v>531</v>
      </c>
      <c r="E187" s="86" t="s">
        <v>614</v>
      </c>
      <c r="F187" s="86" t="s">
        <v>615</v>
      </c>
      <c r="G187" s="86" t="s">
        <v>513</v>
      </c>
      <c r="H187" s="86" t="s">
        <v>251</v>
      </c>
      <c r="I187" s="86" t="s">
        <v>102</v>
      </c>
    </row>
    <row r="188" spans="1:9" x14ac:dyDescent="0.25">
      <c r="A188" s="68" t="str">
        <f>IF(ISERROR(VLOOKUP($B188,'WR52 D1'!$B:$B,1,0)),"","X")</f>
        <v>X</v>
      </c>
      <c r="B188" s="68" t="str">
        <f t="shared" si="4"/>
        <v>GB5207G039</v>
      </c>
      <c r="C188" s="86" t="s">
        <v>616</v>
      </c>
      <c r="D188" s="86" t="s">
        <v>531</v>
      </c>
      <c r="E188" s="86" t="s">
        <v>614</v>
      </c>
      <c r="F188" s="86" t="s">
        <v>615</v>
      </c>
      <c r="G188" s="86" t="s">
        <v>521</v>
      </c>
      <c r="H188" s="86" t="s">
        <v>522</v>
      </c>
      <c r="I188" s="86" t="s">
        <v>102</v>
      </c>
    </row>
    <row r="189" spans="1:9" x14ac:dyDescent="0.25">
      <c r="A189" s="68" t="str">
        <f>IF(ISERROR(VLOOKUP($B189,'WR52 D1'!$B:$B,1,0)),"","X")</f>
        <v>X</v>
      </c>
      <c r="B189" s="68" t="str">
        <f t="shared" si="4"/>
        <v>GB5208G018</v>
      </c>
      <c r="C189" s="86" t="s">
        <v>617</v>
      </c>
      <c r="D189" s="86" t="s">
        <v>531</v>
      </c>
      <c r="E189" s="86" t="s">
        <v>618</v>
      </c>
      <c r="F189" s="86" t="s">
        <v>619</v>
      </c>
      <c r="G189" s="86" t="s">
        <v>300</v>
      </c>
      <c r="H189" s="86" t="s">
        <v>147</v>
      </c>
      <c r="I189" s="86" t="s">
        <v>102</v>
      </c>
    </row>
    <row r="190" spans="1:9" x14ac:dyDescent="0.25">
      <c r="A190" s="68" t="str">
        <f>IF(ISERROR(VLOOKUP($B190,'WR52 D1'!$B:$B,1,0)),"","X")</f>
        <v>X</v>
      </c>
      <c r="B190" s="68" t="str">
        <f t="shared" si="4"/>
        <v>GB5208G069</v>
      </c>
      <c r="C190" s="86" t="s">
        <v>620</v>
      </c>
      <c r="D190" s="86" t="s">
        <v>531</v>
      </c>
      <c r="E190" s="86" t="s">
        <v>618</v>
      </c>
      <c r="F190" s="86" t="s">
        <v>619</v>
      </c>
      <c r="G190" s="86" t="s">
        <v>151</v>
      </c>
      <c r="H190" s="86" t="s">
        <v>149</v>
      </c>
      <c r="I190" s="86" t="s">
        <v>102</v>
      </c>
    </row>
    <row r="191" spans="1:9" x14ac:dyDescent="0.25">
      <c r="A191" s="68" t="str">
        <f>IF(ISERROR(VLOOKUP($B191,'WR52 D1'!$B:$B,1,0)),"","X")</f>
        <v>X</v>
      </c>
      <c r="B191" s="68" t="str">
        <f t="shared" si="4"/>
        <v>GB5209G016</v>
      </c>
      <c r="C191" s="86" t="s">
        <v>621</v>
      </c>
      <c r="D191" s="86" t="s">
        <v>531</v>
      </c>
      <c r="E191" s="86" t="s">
        <v>622</v>
      </c>
      <c r="F191" s="86" t="s">
        <v>512</v>
      </c>
      <c r="G191" s="86" t="s">
        <v>25</v>
      </c>
      <c r="H191" s="86" t="s">
        <v>15</v>
      </c>
      <c r="I191" s="86" t="s">
        <v>102</v>
      </c>
    </row>
    <row r="192" spans="1:9" x14ac:dyDescent="0.25">
      <c r="A192" s="68" t="str">
        <f>IF(ISERROR(VLOOKUP($B192,'WR52 D1'!$B:$B,1,0)),"","X")</f>
        <v>X</v>
      </c>
      <c r="B192" s="68" t="str">
        <f t="shared" si="4"/>
        <v>GB5209G068</v>
      </c>
      <c r="C192" s="86" t="s">
        <v>623</v>
      </c>
      <c r="D192" s="86" t="s">
        <v>531</v>
      </c>
      <c r="E192" s="86" t="s">
        <v>622</v>
      </c>
      <c r="F192" s="86" t="s">
        <v>512</v>
      </c>
      <c r="G192" s="86" t="s">
        <v>308</v>
      </c>
      <c r="H192" s="86" t="s">
        <v>309</v>
      </c>
      <c r="I192" s="86" t="s">
        <v>102</v>
      </c>
    </row>
    <row r="193" spans="1:9" x14ac:dyDescent="0.25">
      <c r="A193" s="68" t="str">
        <f>IF(ISERROR(VLOOKUP($B193,'WR52 D1'!$B:$B,1,0)),"","X")</f>
        <v>X</v>
      </c>
      <c r="B193" s="68" t="str">
        <f t="shared" si="4"/>
        <v>GB5210G008</v>
      </c>
      <c r="C193" s="86" t="s">
        <v>624</v>
      </c>
      <c r="D193" s="86" t="s">
        <v>531</v>
      </c>
      <c r="E193" s="86" t="s">
        <v>625</v>
      </c>
      <c r="F193" s="86" t="s">
        <v>626</v>
      </c>
      <c r="G193" s="86" t="s">
        <v>310</v>
      </c>
      <c r="H193" s="86" t="s">
        <v>311</v>
      </c>
      <c r="I193" s="86" t="s">
        <v>102</v>
      </c>
    </row>
    <row r="194" spans="1:9" x14ac:dyDescent="0.25">
      <c r="A194" s="68" t="str">
        <f>IF(ISERROR(VLOOKUP($B194,'WR52 D1'!$B:$B,1,0)),"","X")</f>
        <v>X</v>
      </c>
      <c r="B194" s="68" t="str">
        <f t="shared" si="4"/>
        <v>GB5210G027</v>
      </c>
      <c r="C194" s="86" t="s">
        <v>627</v>
      </c>
      <c r="D194" s="86" t="s">
        <v>531</v>
      </c>
      <c r="E194" s="86" t="s">
        <v>625</v>
      </c>
      <c r="F194" s="86" t="s">
        <v>626</v>
      </c>
      <c r="G194" s="86" t="s">
        <v>423</v>
      </c>
      <c r="H194" s="86" t="s">
        <v>424</v>
      </c>
      <c r="I194" s="86" t="s">
        <v>102</v>
      </c>
    </row>
    <row r="195" spans="1:9" x14ac:dyDescent="0.25">
      <c r="A195" s="68" t="str">
        <f>IF(ISERROR(VLOOKUP($B195,'WR52 D1'!$B:$B,1,0)),"","X")</f>
        <v>X</v>
      </c>
      <c r="B195" s="68" t="str">
        <f t="shared" si="4"/>
        <v>GB5211G028</v>
      </c>
      <c r="C195" s="86" t="s">
        <v>628</v>
      </c>
      <c r="D195" s="86" t="s">
        <v>531</v>
      </c>
      <c r="E195" s="86" t="s">
        <v>629</v>
      </c>
      <c r="F195" s="86" t="s">
        <v>630</v>
      </c>
      <c r="G195" s="86" t="s">
        <v>471</v>
      </c>
      <c r="H195" s="86" t="s">
        <v>472</v>
      </c>
      <c r="I195" s="86" t="s">
        <v>102</v>
      </c>
    </row>
    <row r="196" spans="1:9" x14ac:dyDescent="0.25">
      <c r="A196" s="68" t="str">
        <f>IF(ISERROR(VLOOKUP($B196,'WR52 D1'!$B:$B,1,0)),"","X")</f>
        <v>X</v>
      </c>
      <c r="B196" s="68" t="str">
        <f t="shared" si="4"/>
        <v>GB5211G033</v>
      </c>
      <c r="C196" s="86" t="s">
        <v>631</v>
      </c>
      <c r="D196" s="86" t="s">
        <v>531</v>
      </c>
      <c r="E196" s="86" t="s">
        <v>629</v>
      </c>
      <c r="F196" s="86" t="s">
        <v>630</v>
      </c>
      <c r="G196" s="86" t="s">
        <v>16</v>
      </c>
      <c r="H196" s="86" t="s">
        <v>17</v>
      </c>
      <c r="I196" s="86" t="s">
        <v>102</v>
      </c>
    </row>
    <row r="197" spans="1:9" x14ac:dyDescent="0.25">
      <c r="A197" s="68" t="str">
        <f>IF(ISERROR(VLOOKUP($B197,'WR52 D1'!$B:$B,1,0)),"","X")</f>
        <v>X</v>
      </c>
      <c r="B197" s="68" t="str">
        <f t="shared" si="4"/>
        <v>GB5212G011</v>
      </c>
      <c r="C197" s="86" t="s">
        <v>632</v>
      </c>
      <c r="D197" s="86" t="s">
        <v>531</v>
      </c>
      <c r="E197" s="86" t="s">
        <v>633</v>
      </c>
      <c r="F197" s="86" t="s">
        <v>634</v>
      </c>
      <c r="G197" s="86" t="s">
        <v>385</v>
      </c>
      <c r="H197" s="86" t="s">
        <v>386</v>
      </c>
      <c r="I197" s="86" t="s">
        <v>102</v>
      </c>
    </row>
    <row r="198" spans="1:9" x14ac:dyDescent="0.25">
      <c r="A198" s="68" t="str">
        <f>IF(ISERROR(VLOOKUP($B198,'WR52 D1'!$B:$B,1,0)),"","X")</f>
        <v>X</v>
      </c>
      <c r="B198" s="68" t="str">
        <f t="shared" si="4"/>
        <v>GB5212G096</v>
      </c>
      <c r="C198" s="86" t="s">
        <v>635</v>
      </c>
      <c r="D198" s="86" t="s">
        <v>531</v>
      </c>
      <c r="E198" s="86" t="s">
        <v>633</v>
      </c>
      <c r="F198" s="86" t="s">
        <v>634</v>
      </c>
      <c r="G198" s="86" t="s">
        <v>154</v>
      </c>
      <c r="H198" s="86" t="s">
        <v>155</v>
      </c>
      <c r="I198" s="86" t="s">
        <v>102</v>
      </c>
    </row>
    <row r="199" spans="1:9" x14ac:dyDescent="0.25">
      <c r="A199" s="68" t="str">
        <f>IF(ISERROR(VLOOKUP($B199,'WR52 D1'!$B:$B,1,0)),"","X")</f>
        <v>X</v>
      </c>
      <c r="B199" s="68" t="str">
        <f t="shared" si="4"/>
        <v>GB5213G069</v>
      </c>
      <c r="C199" s="86" t="s">
        <v>636</v>
      </c>
      <c r="D199" s="86" t="s">
        <v>531</v>
      </c>
      <c r="E199" s="86" t="s">
        <v>637</v>
      </c>
      <c r="F199" s="86" t="s">
        <v>638</v>
      </c>
      <c r="G199" s="86" t="s">
        <v>151</v>
      </c>
      <c r="H199" s="86" t="s">
        <v>149</v>
      </c>
      <c r="I199" s="86" t="s">
        <v>102</v>
      </c>
    </row>
    <row r="200" spans="1:9" x14ac:dyDescent="0.25">
      <c r="A200" s="68" t="str">
        <f>IF(ISERROR(VLOOKUP($B200,'WR52 D1'!$B:$B,1,0)),"","X")</f>
        <v>X</v>
      </c>
      <c r="B200" s="68" t="str">
        <f t="shared" si="4"/>
        <v>GB5213G080</v>
      </c>
      <c r="C200" s="86" t="s">
        <v>639</v>
      </c>
      <c r="D200" s="86" t="s">
        <v>531</v>
      </c>
      <c r="E200" s="86" t="s">
        <v>637</v>
      </c>
      <c r="F200" s="86" t="s">
        <v>638</v>
      </c>
      <c r="G200" s="86" t="s">
        <v>263</v>
      </c>
      <c r="H200" s="86" t="s">
        <v>426</v>
      </c>
      <c r="I200" s="86" t="s">
        <v>102</v>
      </c>
    </row>
    <row r="201" spans="1:9" x14ac:dyDescent="0.25">
      <c r="A201" s="68" t="str">
        <f>IF(ISERROR(VLOOKUP($B201,'WR52 D1'!$B:$B,1,0)),"","X")</f>
        <v>X</v>
      </c>
      <c r="B201" s="68" t="str">
        <f t="shared" si="4"/>
        <v>CW5210024</v>
      </c>
      <c r="C201" s="86" t="s">
        <v>640</v>
      </c>
      <c r="D201" s="86" t="s">
        <v>531</v>
      </c>
      <c r="E201" s="86" t="s">
        <v>641</v>
      </c>
      <c r="F201" s="86" t="s">
        <v>642</v>
      </c>
      <c r="G201" s="86" t="s">
        <v>21</v>
      </c>
      <c r="H201" s="86" t="s">
        <v>22</v>
      </c>
      <c r="I201" s="86" t="s">
        <v>643</v>
      </c>
    </row>
    <row r="202" spans="1:9" x14ac:dyDescent="0.25">
      <c r="A202" s="68" t="str">
        <f>IF(ISERROR(VLOOKUP($B202,'WR52 D1'!$B:$B,1,0)),"","X")</f>
        <v>X</v>
      </c>
      <c r="B202" s="68" t="str">
        <f t="shared" si="4"/>
        <v>CW5210024</v>
      </c>
      <c r="C202" s="86" t="s">
        <v>644</v>
      </c>
      <c r="D202" s="86" t="s">
        <v>531</v>
      </c>
      <c r="E202" s="86" t="s">
        <v>641</v>
      </c>
      <c r="F202" s="86" t="s">
        <v>642</v>
      </c>
      <c r="G202" s="86" t="s">
        <v>21</v>
      </c>
      <c r="H202" s="86" t="s">
        <v>22</v>
      </c>
      <c r="I202" s="86" t="s">
        <v>645</v>
      </c>
    </row>
    <row r="203" spans="1:9" x14ac:dyDescent="0.25">
      <c r="A203" s="68" t="str">
        <f>IF(ISERROR(VLOOKUP($B203,'WR52 D1'!$B:$B,1,0)),"","X")</f>
        <v>X</v>
      </c>
      <c r="B203" s="68" t="str">
        <f t="shared" si="4"/>
        <v>CW5210024</v>
      </c>
      <c r="C203" s="86" t="s">
        <v>646</v>
      </c>
      <c r="D203" s="86" t="s">
        <v>531</v>
      </c>
      <c r="E203" s="86" t="s">
        <v>641</v>
      </c>
      <c r="F203" s="86" t="s">
        <v>642</v>
      </c>
      <c r="G203" s="86" t="s">
        <v>21</v>
      </c>
      <c r="H203" s="86" t="s">
        <v>22</v>
      </c>
      <c r="I203" s="86" t="s">
        <v>647</v>
      </c>
    </row>
    <row r="204" spans="1:9" x14ac:dyDescent="0.25">
      <c r="A204" s="68" t="str">
        <f>IF(ISERROR(VLOOKUP($B204,'WR52 D1'!$B:$B,1,0)),"","X")</f>
        <v>X</v>
      </c>
      <c r="B204" s="68" t="str">
        <f t="shared" si="4"/>
        <v>GW5211024</v>
      </c>
      <c r="C204" s="86" t="s">
        <v>648</v>
      </c>
      <c r="D204" s="86" t="s">
        <v>531</v>
      </c>
      <c r="E204" s="86" t="s">
        <v>649</v>
      </c>
      <c r="F204" s="86" t="s">
        <v>650</v>
      </c>
      <c r="G204" s="86" t="s">
        <v>21</v>
      </c>
      <c r="H204" s="86" t="s">
        <v>22</v>
      </c>
      <c r="I204" s="86" t="s">
        <v>651</v>
      </c>
    </row>
    <row r="205" spans="1:9" x14ac:dyDescent="0.25">
      <c r="A205" s="68" t="str">
        <f>IF(ISERROR(VLOOKUP($B205,'WR52 D1'!$B:$B,1,0)),"","X")</f>
        <v>X</v>
      </c>
      <c r="B205" s="68" t="str">
        <f t="shared" si="4"/>
        <v>GW5211024</v>
      </c>
      <c r="C205" s="86" t="s">
        <v>652</v>
      </c>
      <c r="D205" s="86" t="s">
        <v>531</v>
      </c>
      <c r="E205" s="86" t="s">
        <v>649</v>
      </c>
      <c r="F205" s="86" t="s">
        <v>650</v>
      </c>
      <c r="G205" s="86" t="s">
        <v>21</v>
      </c>
      <c r="H205" s="86" t="s">
        <v>22</v>
      </c>
      <c r="I205" s="86" t="s">
        <v>653</v>
      </c>
    </row>
    <row r="206" spans="1:9" x14ac:dyDescent="0.25">
      <c r="A206" s="68" t="str">
        <f>IF(ISERROR(VLOOKUP($B206,'WR52 D1'!$B:$B,1,0)),"","X")</f>
        <v>X</v>
      </c>
      <c r="B206" s="68" t="str">
        <f t="shared" si="4"/>
        <v>GW5211024</v>
      </c>
      <c r="C206" s="86" t="s">
        <v>654</v>
      </c>
      <c r="D206" s="86" t="s">
        <v>531</v>
      </c>
      <c r="E206" s="86" t="s">
        <v>649</v>
      </c>
      <c r="F206" s="86" t="s">
        <v>650</v>
      </c>
      <c r="G206" s="86" t="s">
        <v>21</v>
      </c>
      <c r="H206" s="86" t="s">
        <v>22</v>
      </c>
      <c r="I206" s="86" t="s">
        <v>655</v>
      </c>
    </row>
    <row r="207" spans="1:9" x14ac:dyDescent="0.25">
      <c r="A207" s="68" t="str">
        <f>IF(ISERROR(VLOOKUP($B207,'WR52 D1'!$B:$B,1,0)),"","X")</f>
        <v>X</v>
      </c>
      <c r="B207" s="68" t="str">
        <f t="shared" si="4"/>
        <v>CSW127101001</v>
      </c>
      <c r="C207" s="86" t="s">
        <v>656</v>
      </c>
      <c r="D207" s="86" t="s">
        <v>531</v>
      </c>
      <c r="E207" s="86" t="s">
        <v>657</v>
      </c>
      <c r="F207" s="86" t="s">
        <v>658</v>
      </c>
      <c r="G207" s="86" t="s">
        <v>54</v>
      </c>
      <c r="H207" s="86" t="s">
        <v>62</v>
      </c>
      <c r="I207" s="86" t="s">
        <v>50</v>
      </c>
    </row>
    <row r="208" spans="1:9" x14ac:dyDescent="0.25">
      <c r="A208" s="68" t="str">
        <f>IF(ISERROR(VLOOKUP($B208,'WR52 D1'!$B:$B,1,0)),"","X")</f>
        <v>X</v>
      </c>
      <c r="B208" s="68" t="str">
        <f t="shared" si="4"/>
        <v>CSW127101001</v>
      </c>
      <c r="C208" s="86" t="s">
        <v>659</v>
      </c>
      <c r="D208" s="86" t="s">
        <v>531</v>
      </c>
      <c r="E208" s="86" t="s">
        <v>657</v>
      </c>
      <c r="F208" s="86" t="s">
        <v>658</v>
      </c>
      <c r="G208" s="86" t="s">
        <v>54</v>
      </c>
      <c r="H208" s="86" t="s">
        <v>62</v>
      </c>
      <c r="I208" s="86" t="s">
        <v>51</v>
      </c>
    </row>
    <row r="209" spans="1:9" x14ac:dyDescent="0.25">
      <c r="A209" s="68" t="str">
        <f>IF(ISERROR(VLOOKUP($B209,'WR52 D1'!$B:$B,1,0)),"","X")</f>
        <v>X</v>
      </c>
      <c r="B209" s="68" t="str">
        <f t="shared" si="4"/>
        <v>CSW127101001</v>
      </c>
      <c r="C209" s="86" t="s">
        <v>660</v>
      </c>
      <c r="D209" s="86" t="s">
        <v>531</v>
      </c>
      <c r="E209" s="86" t="s">
        <v>657</v>
      </c>
      <c r="F209" s="86" t="s">
        <v>658</v>
      </c>
      <c r="G209" s="86" t="s">
        <v>54</v>
      </c>
      <c r="H209" s="86" t="s">
        <v>62</v>
      </c>
      <c r="I209" s="86" t="s">
        <v>52</v>
      </c>
    </row>
    <row r="210" spans="1:9" x14ac:dyDescent="0.25">
      <c r="A210" s="68" t="str">
        <f>IF(ISERROR(VLOOKUP($B210,'WR52 D1'!$B:$B,1,0)),"","X")</f>
        <v>X</v>
      </c>
      <c r="B210" s="68" t="str">
        <f t="shared" si="4"/>
        <v>CSW127101001</v>
      </c>
      <c r="C210" s="86" t="s">
        <v>661</v>
      </c>
      <c r="D210" s="86" t="s">
        <v>531</v>
      </c>
      <c r="E210" s="86" t="s">
        <v>657</v>
      </c>
      <c r="F210" s="86" t="s">
        <v>658</v>
      </c>
      <c r="G210" s="86" t="s">
        <v>54</v>
      </c>
      <c r="H210" s="86" t="s">
        <v>62</v>
      </c>
      <c r="I210" s="86" t="s">
        <v>53</v>
      </c>
    </row>
    <row r="211" spans="1:9" x14ac:dyDescent="0.25">
      <c r="A211" s="68" t="str">
        <f>IF(ISERROR(VLOOKUP($B211,'WR52 D1'!$B:$B,1,0)),"","X")</f>
        <v>X</v>
      </c>
      <c r="B211" s="68" t="str">
        <f t="shared" si="4"/>
        <v>CSW127101001</v>
      </c>
      <c r="C211" s="86" t="s">
        <v>662</v>
      </c>
      <c r="D211" s="86" t="s">
        <v>531</v>
      </c>
      <c r="E211" s="86" t="s">
        <v>657</v>
      </c>
      <c r="F211" s="86" t="s">
        <v>658</v>
      </c>
      <c r="G211" s="86" t="s">
        <v>54</v>
      </c>
      <c r="H211" s="86" t="s">
        <v>62</v>
      </c>
      <c r="I211" s="86" t="s">
        <v>106</v>
      </c>
    </row>
    <row r="212" spans="1:9" x14ac:dyDescent="0.25">
      <c r="A212" s="68" t="str">
        <f>IF(ISERROR(VLOOKUP($B212,'WR52 D1'!$B:$B,1,0)),"","X")</f>
        <v>X</v>
      </c>
      <c r="B212" s="68" t="str">
        <f t="shared" si="4"/>
        <v>CSW127101010</v>
      </c>
      <c r="C212" s="86" t="s">
        <v>663</v>
      </c>
      <c r="D212" s="86" t="s">
        <v>531</v>
      </c>
      <c r="E212" s="86" t="s">
        <v>657</v>
      </c>
      <c r="F212" s="86" t="s">
        <v>658</v>
      </c>
      <c r="G212" s="86" t="s">
        <v>331</v>
      </c>
      <c r="H212" s="86" t="s">
        <v>332</v>
      </c>
      <c r="I212" s="86" t="s">
        <v>50</v>
      </c>
    </row>
    <row r="213" spans="1:9" x14ac:dyDescent="0.25">
      <c r="A213" s="68" t="str">
        <f>IF(ISERROR(VLOOKUP($B213,'WR52 D1'!$B:$B,1,0)),"","X")</f>
        <v>X</v>
      </c>
      <c r="B213" s="68" t="str">
        <f t="shared" si="4"/>
        <v>CSW127101010</v>
      </c>
      <c r="C213" s="86" t="s">
        <v>664</v>
      </c>
      <c r="D213" s="86" t="s">
        <v>531</v>
      </c>
      <c r="E213" s="86" t="s">
        <v>657</v>
      </c>
      <c r="F213" s="86" t="s">
        <v>658</v>
      </c>
      <c r="G213" s="86" t="s">
        <v>331</v>
      </c>
      <c r="H213" s="86" t="s">
        <v>332</v>
      </c>
      <c r="I213" s="86" t="s">
        <v>51</v>
      </c>
    </row>
    <row r="214" spans="1:9" x14ac:dyDescent="0.25">
      <c r="A214" s="68" t="str">
        <f>IF(ISERROR(VLOOKUP($B214,'WR52 D1'!$B:$B,1,0)),"","X")</f>
        <v>X</v>
      </c>
      <c r="B214" s="68" t="str">
        <f t="shared" si="4"/>
        <v>CSW127101010</v>
      </c>
      <c r="C214" s="86" t="s">
        <v>665</v>
      </c>
      <c r="D214" s="86" t="s">
        <v>531</v>
      </c>
      <c r="E214" s="86" t="s">
        <v>657</v>
      </c>
      <c r="F214" s="86" t="s">
        <v>658</v>
      </c>
      <c r="G214" s="86" t="s">
        <v>331</v>
      </c>
      <c r="H214" s="86" t="s">
        <v>332</v>
      </c>
      <c r="I214" s="86" t="s">
        <v>52</v>
      </c>
    </row>
    <row r="215" spans="1:9" x14ac:dyDescent="0.25">
      <c r="A215" s="68" t="str">
        <f>IF(ISERROR(VLOOKUP($B215,'WR52 D1'!$B:$B,1,0)),"","X")</f>
        <v>X</v>
      </c>
      <c r="B215" s="68" t="str">
        <f t="shared" si="4"/>
        <v>CSW127101010</v>
      </c>
      <c r="C215" s="86" t="s">
        <v>666</v>
      </c>
      <c r="D215" s="86" t="s">
        <v>531</v>
      </c>
      <c r="E215" s="86" t="s">
        <v>657</v>
      </c>
      <c r="F215" s="86" t="s">
        <v>658</v>
      </c>
      <c r="G215" s="86" t="s">
        <v>331</v>
      </c>
      <c r="H215" s="86" t="s">
        <v>332</v>
      </c>
      <c r="I215" s="86" t="s">
        <v>53</v>
      </c>
    </row>
    <row r="216" spans="1:9" x14ac:dyDescent="0.25">
      <c r="A216" s="68" t="str">
        <f>IF(ISERROR(VLOOKUP($B216,'WR52 D1'!$B:$B,1,0)),"","X")</f>
        <v>X</v>
      </c>
      <c r="B216" s="68" t="str">
        <f t="shared" si="4"/>
        <v>CSW127101010</v>
      </c>
      <c r="C216" s="86" t="s">
        <v>667</v>
      </c>
      <c r="D216" s="86" t="s">
        <v>531</v>
      </c>
      <c r="E216" s="86" t="s">
        <v>657</v>
      </c>
      <c r="F216" s="86" t="s">
        <v>658</v>
      </c>
      <c r="G216" s="86" t="s">
        <v>331</v>
      </c>
      <c r="H216" s="86" t="s">
        <v>332</v>
      </c>
      <c r="I216" s="86" t="s">
        <v>106</v>
      </c>
    </row>
    <row r="217" spans="1:9" x14ac:dyDescent="0.25">
      <c r="A217" s="68" t="str">
        <f>IF(ISERROR(VLOOKUP($B217,'WR52 D1'!$B:$B,1,0)),"","X")</f>
        <v>X</v>
      </c>
      <c r="B217" s="68" t="str">
        <f t="shared" si="4"/>
        <v>CSW127102001</v>
      </c>
      <c r="C217" s="86" t="s">
        <v>668</v>
      </c>
      <c r="D217" s="86" t="s">
        <v>531</v>
      </c>
      <c r="E217" s="86" t="s">
        <v>669</v>
      </c>
      <c r="F217" s="86" t="s">
        <v>670</v>
      </c>
      <c r="G217" s="86" t="s">
        <v>54</v>
      </c>
      <c r="H217" s="86" t="s">
        <v>62</v>
      </c>
      <c r="I217" s="86" t="s">
        <v>50</v>
      </c>
    </row>
    <row r="218" spans="1:9" x14ac:dyDescent="0.25">
      <c r="A218" s="68" t="str">
        <f>IF(ISERROR(VLOOKUP($B218,'WR52 D1'!$B:$B,1,0)),"","X")</f>
        <v>X</v>
      </c>
      <c r="B218" s="68" t="str">
        <f t="shared" si="4"/>
        <v>CSW127102001</v>
      </c>
      <c r="C218" s="86" t="s">
        <v>671</v>
      </c>
      <c r="D218" s="86" t="s">
        <v>531</v>
      </c>
      <c r="E218" s="86" t="s">
        <v>669</v>
      </c>
      <c r="F218" s="86" t="s">
        <v>670</v>
      </c>
      <c r="G218" s="86" t="s">
        <v>54</v>
      </c>
      <c r="H218" s="86" t="s">
        <v>62</v>
      </c>
      <c r="I218" s="86" t="s">
        <v>51</v>
      </c>
    </row>
    <row r="219" spans="1:9" x14ac:dyDescent="0.25">
      <c r="A219" s="68" t="str">
        <f>IF(ISERROR(VLOOKUP($B219,'WR52 D1'!$B:$B,1,0)),"","X")</f>
        <v>X</v>
      </c>
      <c r="B219" s="68" t="str">
        <f t="shared" si="4"/>
        <v>CSW127102001</v>
      </c>
      <c r="C219" s="86" t="s">
        <v>672</v>
      </c>
      <c r="D219" s="86" t="s">
        <v>531</v>
      </c>
      <c r="E219" s="86" t="s">
        <v>669</v>
      </c>
      <c r="F219" s="86" t="s">
        <v>670</v>
      </c>
      <c r="G219" s="86" t="s">
        <v>54</v>
      </c>
      <c r="H219" s="86" t="s">
        <v>62</v>
      </c>
      <c r="I219" s="86" t="s">
        <v>52</v>
      </c>
    </row>
    <row r="220" spans="1:9" x14ac:dyDescent="0.25">
      <c r="A220" s="68" t="str">
        <f>IF(ISERROR(VLOOKUP($B220,'WR52 D1'!$B:$B,1,0)),"","X")</f>
        <v>X</v>
      </c>
      <c r="B220" s="68" t="str">
        <f t="shared" si="4"/>
        <v>CSW127102001</v>
      </c>
      <c r="C220" s="86" t="s">
        <v>673</v>
      </c>
      <c r="D220" s="86" t="s">
        <v>531</v>
      </c>
      <c r="E220" s="86" t="s">
        <v>669</v>
      </c>
      <c r="F220" s="86" t="s">
        <v>670</v>
      </c>
      <c r="G220" s="86" t="s">
        <v>54</v>
      </c>
      <c r="H220" s="86" t="s">
        <v>62</v>
      </c>
      <c r="I220" s="86" t="s">
        <v>53</v>
      </c>
    </row>
    <row r="221" spans="1:9" x14ac:dyDescent="0.25">
      <c r="A221" s="68" t="str">
        <f>IF(ISERROR(VLOOKUP($B221,'WR52 D1'!$B:$B,1,0)),"","X")</f>
        <v>X</v>
      </c>
      <c r="B221" s="68" t="str">
        <f t="shared" si="4"/>
        <v>CSW127102001</v>
      </c>
      <c r="C221" s="86" t="s">
        <v>674</v>
      </c>
      <c r="D221" s="86" t="s">
        <v>531</v>
      </c>
      <c r="E221" s="86" t="s">
        <v>669</v>
      </c>
      <c r="F221" s="86" t="s">
        <v>670</v>
      </c>
      <c r="G221" s="86" t="s">
        <v>54</v>
      </c>
      <c r="H221" s="86" t="s">
        <v>62</v>
      </c>
      <c r="I221" s="86" t="s">
        <v>106</v>
      </c>
    </row>
    <row r="222" spans="1:9" x14ac:dyDescent="0.25">
      <c r="A222" s="68" t="str">
        <f>IF(ISERROR(VLOOKUP($B222,'WR52 D1'!$B:$B,1,0)),"","X")</f>
        <v>X</v>
      </c>
      <c r="B222" s="68" t="str">
        <f t="shared" si="4"/>
        <v>CSW127103001</v>
      </c>
      <c r="C222" s="86" t="s">
        <v>675</v>
      </c>
      <c r="D222" s="86" t="s">
        <v>531</v>
      </c>
      <c r="E222" s="86" t="s">
        <v>676</v>
      </c>
      <c r="F222" s="86" t="s">
        <v>677</v>
      </c>
      <c r="G222" s="86" t="s">
        <v>54</v>
      </c>
      <c r="H222" s="86" t="s">
        <v>62</v>
      </c>
      <c r="I222" s="86" t="s">
        <v>50</v>
      </c>
    </row>
    <row r="223" spans="1:9" x14ac:dyDescent="0.25">
      <c r="A223" s="68" t="str">
        <f>IF(ISERROR(VLOOKUP($B223,'WR52 D1'!$B:$B,1,0)),"","X")</f>
        <v>X</v>
      </c>
      <c r="B223" s="68" t="str">
        <f t="shared" si="4"/>
        <v>CSW127103001</v>
      </c>
      <c r="C223" s="86" t="s">
        <v>678</v>
      </c>
      <c r="D223" s="86" t="s">
        <v>531</v>
      </c>
      <c r="E223" s="86" t="s">
        <v>676</v>
      </c>
      <c r="F223" s="86" t="s">
        <v>677</v>
      </c>
      <c r="G223" s="86" t="s">
        <v>54</v>
      </c>
      <c r="H223" s="86" t="s">
        <v>62</v>
      </c>
      <c r="I223" s="86" t="s">
        <v>51</v>
      </c>
    </row>
    <row r="224" spans="1:9" x14ac:dyDescent="0.25">
      <c r="A224" s="68" t="str">
        <f>IF(ISERROR(VLOOKUP($B224,'WR52 D1'!$B:$B,1,0)),"","X")</f>
        <v>X</v>
      </c>
      <c r="B224" s="68" t="str">
        <f t="shared" si="4"/>
        <v>CSW127103001</v>
      </c>
      <c r="C224" s="86" t="s">
        <v>679</v>
      </c>
      <c r="D224" s="86" t="s">
        <v>531</v>
      </c>
      <c r="E224" s="86" t="s">
        <v>676</v>
      </c>
      <c r="F224" s="86" t="s">
        <v>677</v>
      </c>
      <c r="G224" s="86" t="s">
        <v>54</v>
      </c>
      <c r="H224" s="86" t="s">
        <v>62</v>
      </c>
      <c r="I224" s="86" t="s">
        <v>52</v>
      </c>
    </row>
    <row r="225" spans="1:9" x14ac:dyDescent="0.25">
      <c r="A225" s="68" t="str">
        <f>IF(ISERROR(VLOOKUP($B225,'WR52 D1'!$B:$B,1,0)),"","X")</f>
        <v>X</v>
      </c>
      <c r="B225" s="68" t="str">
        <f t="shared" si="4"/>
        <v>CSW127103001</v>
      </c>
      <c r="C225" s="86" t="s">
        <v>680</v>
      </c>
      <c r="D225" s="86" t="s">
        <v>531</v>
      </c>
      <c r="E225" s="86" t="s">
        <v>676</v>
      </c>
      <c r="F225" s="86" t="s">
        <v>677</v>
      </c>
      <c r="G225" s="86" t="s">
        <v>54</v>
      </c>
      <c r="H225" s="86" t="s">
        <v>62</v>
      </c>
      <c r="I225" s="86" t="s">
        <v>53</v>
      </c>
    </row>
    <row r="226" spans="1:9" x14ac:dyDescent="0.25">
      <c r="A226" s="68" t="str">
        <f>IF(ISERROR(VLOOKUP($B226,'WR52 D1'!$B:$B,1,0)),"","X")</f>
        <v>X</v>
      </c>
      <c r="B226" s="68" t="str">
        <f t="shared" si="4"/>
        <v>CSW127103001</v>
      </c>
      <c r="C226" s="86" t="s">
        <v>681</v>
      </c>
      <c r="D226" s="86" t="s">
        <v>531</v>
      </c>
      <c r="E226" s="86" t="s">
        <v>676</v>
      </c>
      <c r="F226" s="86" t="s">
        <v>677</v>
      </c>
      <c r="G226" s="86" t="s">
        <v>54</v>
      </c>
      <c r="H226" s="86" t="s">
        <v>62</v>
      </c>
      <c r="I226" s="86" t="s">
        <v>106</v>
      </c>
    </row>
    <row r="227" spans="1:9" x14ac:dyDescent="0.25">
      <c r="A227" s="68" t="str">
        <f>IF(ISERROR(VLOOKUP($B227,'WR52 D1'!$B:$B,1,0)),"","X")</f>
        <v>X</v>
      </c>
      <c r="B227" s="68" t="str">
        <f t="shared" si="4"/>
        <v>CSW127103010</v>
      </c>
      <c r="C227" s="86" t="s">
        <v>682</v>
      </c>
      <c r="D227" s="86" t="s">
        <v>531</v>
      </c>
      <c r="E227" s="86" t="s">
        <v>676</v>
      </c>
      <c r="F227" s="86" t="s">
        <v>677</v>
      </c>
      <c r="G227" s="86" t="s">
        <v>331</v>
      </c>
      <c r="H227" s="86" t="s">
        <v>332</v>
      </c>
      <c r="I227" s="86" t="s">
        <v>50</v>
      </c>
    </row>
    <row r="228" spans="1:9" x14ac:dyDescent="0.25">
      <c r="A228" s="68" t="str">
        <f>IF(ISERROR(VLOOKUP($B228,'WR52 D1'!$B:$B,1,0)),"","X")</f>
        <v>X</v>
      </c>
      <c r="B228" s="68" t="str">
        <f t="shared" si="4"/>
        <v>CSW127103010</v>
      </c>
      <c r="C228" s="86" t="s">
        <v>683</v>
      </c>
      <c r="D228" s="86" t="s">
        <v>531</v>
      </c>
      <c r="E228" s="86" t="s">
        <v>676</v>
      </c>
      <c r="F228" s="86" t="s">
        <v>677</v>
      </c>
      <c r="G228" s="86" t="s">
        <v>331</v>
      </c>
      <c r="H228" s="86" t="s">
        <v>332</v>
      </c>
      <c r="I228" s="86" t="s">
        <v>51</v>
      </c>
    </row>
    <row r="229" spans="1:9" x14ac:dyDescent="0.25">
      <c r="A229" s="68" t="str">
        <f>IF(ISERROR(VLOOKUP($B229,'WR52 D1'!$B:$B,1,0)),"","X")</f>
        <v>X</v>
      </c>
      <c r="B229" s="68" t="str">
        <f t="shared" si="4"/>
        <v>CSW127103010</v>
      </c>
      <c r="C229" s="86" t="s">
        <v>684</v>
      </c>
      <c r="D229" s="86" t="s">
        <v>531</v>
      </c>
      <c r="E229" s="86" t="s">
        <v>676</v>
      </c>
      <c r="F229" s="86" t="s">
        <v>677</v>
      </c>
      <c r="G229" s="86" t="s">
        <v>331</v>
      </c>
      <c r="H229" s="86" t="s">
        <v>332</v>
      </c>
      <c r="I229" s="86" t="s">
        <v>52</v>
      </c>
    </row>
    <row r="230" spans="1:9" x14ac:dyDescent="0.25">
      <c r="A230" s="68" t="str">
        <f>IF(ISERROR(VLOOKUP($B230,'WR52 D1'!$B:$B,1,0)),"","X")</f>
        <v>X</v>
      </c>
      <c r="B230" s="68" t="str">
        <f t="shared" si="4"/>
        <v>CSW127103010</v>
      </c>
      <c r="C230" s="86" t="s">
        <v>685</v>
      </c>
      <c r="D230" s="86" t="s">
        <v>531</v>
      </c>
      <c r="E230" s="86" t="s">
        <v>676</v>
      </c>
      <c r="F230" s="86" t="s">
        <v>677</v>
      </c>
      <c r="G230" s="86" t="s">
        <v>331</v>
      </c>
      <c r="H230" s="86" t="s">
        <v>332</v>
      </c>
      <c r="I230" s="86" t="s">
        <v>53</v>
      </c>
    </row>
    <row r="231" spans="1:9" x14ac:dyDescent="0.25">
      <c r="A231" s="68" t="str">
        <f>IF(ISERROR(VLOOKUP($B231,'WR52 D1'!$B:$B,1,0)),"","X")</f>
        <v>X</v>
      </c>
      <c r="B231" s="68" t="str">
        <f t="shared" si="4"/>
        <v>CSW127103010</v>
      </c>
      <c r="C231" s="86" t="s">
        <v>686</v>
      </c>
      <c r="D231" s="86" t="s">
        <v>531</v>
      </c>
      <c r="E231" s="86" t="s">
        <v>676</v>
      </c>
      <c r="F231" s="86" t="s">
        <v>677</v>
      </c>
      <c r="G231" s="86" t="s">
        <v>331</v>
      </c>
      <c r="H231" s="86" t="s">
        <v>332</v>
      </c>
      <c r="I231" s="86" t="s">
        <v>106</v>
      </c>
    </row>
    <row r="232" spans="1:9" x14ac:dyDescent="0.25">
      <c r="A232" s="68" t="str">
        <f>IF(ISERROR(VLOOKUP($B232,'WR52 D1'!$B:$B,1,0)),"","X")</f>
        <v>X</v>
      </c>
      <c r="B232" s="68" t="str">
        <f t="shared" si="4"/>
        <v>CSW127104001</v>
      </c>
      <c r="C232" s="86" t="s">
        <v>687</v>
      </c>
      <c r="D232" s="86" t="s">
        <v>531</v>
      </c>
      <c r="E232" s="86" t="s">
        <v>688</v>
      </c>
      <c r="F232" s="86" t="s">
        <v>689</v>
      </c>
      <c r="G232" s="86" t="s">
        <v>54</v>
      </c>
      <c r="H232" s="86" t="s">
        <v>62</v>
      </c>
      <c r="I232" s="86" t="s">
        <v>50</v>
      </c>
    </row>
    <row r="233" spans="1:9" x14ac:dyDescent="0.25">
      <c r="A233" s="68" t="str">
        <f>IF(ISERROR(VLOOKUP($B233,'WR52 D1'!$B:$B,1,0)),"","X")</f>
        <v>X</v>
      </c>
      <c r="B233" s="68" t="str">
        <f t="shared" si="4"/>
        <v>CSW127104001</v>
      </c>
      <c r="C233" s="86" t="s">
        <v>690</v>
      </c>
      <c r="D233" s="86" t="s">
        <v>531</v>
      </c>
      <c r="E233" s="86" t="s">
        <v>688</v>
      </c>
      <c r="F233" s="86" t="s">
        <v>689</v>
      </c>
      <c r="G233" s="86" t="s">
        <v>54</v>
      </c>
      <c r="H233" s="86" t="s">
        <v>62</v>
      </c>
      <c r="I233" s="86" t="s">
        <v>51</v>
      </c>
    </row>
    <row r="234" spans="1:9" x14ac:dyDescent="0.25">
      <c r="A234" s="68" t="str">
        <f>IF(ISERROR(VLOOKUP($B234,'WR52 D1'!$B:$B,1,0)),"","X")</f>
        <v>X</v>
      </c>
      <c r="B234" s="68" t="str">
        <f t="shared" si="4"/>
        <v>CSW127104001</v>
      </c>
      <c r="C234" s="86" t="s">
        <v>691</v>
      </c>
      <c r="D234" s="86" t="s">
        <v>531</v>
      </c>
      <c r="E234" s="86" t="s">
        <v>688</v>
      </c>
      <c r="F234" s="86" t="s">
        <v>689</v>
      </c>
      <c r="G234" s="86" t="s">
        <v>54</v>
      </c>
      <c r="H234" s="86" t="s">
        <v>62</v>
      </c>
      <c r="I234" s="86" t="s">
        <v>52</v>
      </c>
    </row>
    <row r="235" spans="1:9" x14ac:dyDescent="0.25">
      <c r="A235" s="68" t="str">
        <f>IF(ISERROR(VLOOKUP($B235,'WR52 D1'!$B:$B,1,0)),"","X")</f>
        <v>X</v>
      </c>
      <c r="B235" s="68" t="str">
        <f t="shared" ref="B235:B298" si="5">E235&amp;G235</f>
        <v>CSW127104001</v>
      </c>
      <c r="C235" s="86" t="s">
        <v>692</v>
      </c>
      <c r="D235" s="86" t="s">
        <v>531</v>
      </c>
      <c r="E235" s="86" t="s">
        <v>688</v>
      </c>
      <c r="F235" s="86" t="s">
        <v>689</v>
      </c>
      <c r="G235" s="86" t="s">
        <v>54</v>
      </c>
      <c r="H235" s="86" t="s">
        <v>62</v>
      </c>
      <c r="I235" s="86" t="s">
        <v>53</v>
      </c>
    </row>
    <row r="236" spans="1:9" x14ac:dyDescent="0.25">
      <c r="A236" s="68" t="str">
        <f>IF(ISERROR(VLOOKUP($B236,'WR52 D1'!$B:$B,1,0)),"","X")</f>
        <v>X</v>
      </c>
      <c r="B236" s="68" t="str">
        <f t="shared" si="5"/>
        <v>CSW127104001</v>
      </c>
      <c r="C236" s="86" t="s">
        <v>693</v>
      </c>
      <c r="D236" s="86" t="s">
        <v>531</v>
      </c>
      <c r="E236" s="86" t="s">
        <v>688</v>
      </c>
      <c r="F236" s="86" t="s">
        <v>689</v>
      </c>
      <c r="G236" s="86" t="s">
        <v>54</v>
      </c>
      <c r="H236" s="86" t="s">
        <v>62</v>
      </c>
      <c r="I236" s="86" t="s">
        <v>106</v>
      </c>
    </row>
    <row r="237" spans="1:9" x14ac:dyDescent="0.25">
      <c r="A237" s="68" t="str">
        <f>IF(ISERROR(VLOOKUP($B237,'WR52 D1'!$B:$B,1,0)),"","X")</f>
        <v>X</v>
      </c>
      <c r="B237" s="68" t="str">
        <f t="shared" si="5"/>
        <v>CSW127104010</v>
      </c>
      <c r="C237" s="86" t="s">
        <v>694</v>
      </c>
      <c r="D237" s="86" t="s">
        <v>531</v>
      </c>
      <c r="E237" s="86" t="s">
        <v>688</v>
      </c>
      <c r="F237" s="86" t="s">
        <v>689</v>
      </c>
      <c r="G237" s="86" t="s">
        <v>331</v>
      </c>
      <c r="H237" s="86" t="s">
        <v>332</v>
      </c>
      <c r="I237" s="86" t="s">
        <v>50</v>
      </c>
    </row>
    <row r="238" spans="1:9" x14ac:dyDescent="0.25">
      <c r="A238" s="68" t="str">
        <f>IF(ISERROR(VLOOKUP($B238,'WR52 D1'!$B:$B,1,0)),"","X")</f>
        <v>X</v>
      </c>
      <c r="B238" s="68" t="str">
        <f t="shared" si="5"/>
        <v>CSW127104010</v>
      </c>
      <c r="C238" s="86" t="s">
        <v>695</v>
      </c>
      <c r="D238" s="86" t="s">
        <v>531</v>
      </c>
      <c r="E238" s="86" t="s">
        <v>688</v>
      </c>
      <c r="F238" s="86" t="s">
        <v>689</v>
      </c>
      <c r="G238" s="86" t="s">
        <v>331</v>
      </c>
      <c r="H238" s="86" t="s">
        <v>332</v>
      </c>
      <c r="I238" s="86" t="s">
        <v>51</v>
      </c>
    </row>
    <row r="239" spans="1:9" x14ac:dyDescent="0.25">
      <c r="A239" s="68" t="str">
        <f>IF(ISERROR(VLOOKUP($B239,'WR52 D1'!$B:$B,1,0)),"","X")</f>
        <v>X</v>
      </c>
      <c r="B239" s="68" t="str">
        <f t="shared" si="5"/>
        <v>CSW127104010</v>
      </c>
      <c r="C239" s="86" t="s">
        <v>696</v>
      </c>
      <c r="D239" s="86" t="s">
        <v>531</v>
      </c>
      <c r="E239" s="86" t="s">
        <v>688</v>
      </c>
      <c r="F239" s="86" t="s">
        <v>689</v>
      </c>
      <c r="G239" s="86" t="s">
        <v>331</v>
      </c>
      <c r="H239" s="86" t="s">
        <v>332</v>
      </c>
      <c r="I239" s="86" t="s">
        <v>52</v>
      </c>
    </row>
    <row r="240" spans="1:9" x14ac:dyDescent="0.25">
      <c r="A240" s="68" t="str">
        <f>IF(ISERROR(VLOOKUP($B240,'WR52 D1'!$B:$B,1,0)),"","X")</f>
        <v>X</v>
      </c>
      <c r="B240" s="68" t="str">
        <f t="shared" si="5"/>
        <v>CSW127104010</v>
      </c>
      <c r="C240" s="86" t="s">
        <v>697</v>
      </c>
      <c r="D240" s="86" t="s">
        <v>531</v>
      </c>
      <c r="E240" s="86" t="s">
        <v>688</v>
      </c>
      <c r="F240" s="86" t="s">
        <v>689</v>
      </c>
      <c r="G240" s="86" t="s">
        <v>331</v>
      </c>
      <c r="H240" s="86" t="s">
        <v>332</v>
      </c>
      <c r="I240" s="86" t="s">
        <v>53</v>
      </c>
    </row>
    <row r="241" spans="1:9" x14ac:dyDescent="0.25">
      <c r="A241" s="68" t="str">
        <f>IF(ISERROR(VLOOKUP($B241,'WR52 D1'!$B:$B,1,0)),"","X")</f>
        <v>X</v>
      </c>
      <c r="B241" s="68" t="str">
        <f t="shared" si="5"/>
        <v>CSW127104010</v>
      </c>
      <c r="C241" s="86" t="s">
        <v>698</v>
      </c>
      <c r="D241" s="86" t="s">
        <v>531</v>
      </c>
      <c r="E241" s="86" t="s">
        <v>688</v>
      </c>
      <c r="F241" s="86" t="s">
        <v>689</v>
      </c>
      <c r="G241" s="86" t="s">
        <v>331</v>
      </c>
      <c r="H241" s="86" t="s">
        <v>332</v>
      </c>
      <c r="I241" s="86" t="s">
        <v>106</v>
      </c>
    </row>
    <row r="242" spans="1:9" x14ac:dyDescent="0.25">
      <c r="A242" s="68" t="str">
        <f>IF(ISERROR(VLOOKUP($B242,'WR52 D1'!$B:$B,1,0)),"","X")</f>
        <v>X</v>
      </c>
      <c r="B242" s="68" t="str">
        <f t="shared" si="5"/>
        <v>GSW127110010</v>
      </c>
      <c r="C242" s="86" t="s">
        <v>699</v>
      </c>
      <c r="D242" s="86" t="s">
        <v>531</v>
      </c>
      <c r="E242" s="86" t="s">
        <v>700</v>
      </c>
      <c r="F242" s="86" t="s">
        <v>701</v>
      </c>
      <c r="G242" s="86" t="s">
        <v>331</v>
      </c>
      <c r="H242" s="86" t="s">
        <v>332</v>
      </c>
      <c r="I242" s="86" t="s">
        <v>50</v>
      </c>
    </row>
    <row r="243" spans="1:9" x14ac:dyDescent="0.25">
      <c r="A243" s="68" t="str">
        <f>IF(ISERROR(VLOOKUP($B243,'WR52 D1'!$B:$B,1,0)),"","X")</f>
        <v>X</v>
      </c>
      <c r="B243" s="68" t="str">
        <f t="shared" si="5"/>
        <v>GSW127110010</v>
      </c>
      <c r="C243" s="86" t="s">
        <v>702</v>
      </c>
      <c r="D243" s="86" t="s">
        <v>531</v>
      </c>
      <c r="E243" s="86" t="s">
        <v>700</v>
      </c>
      <c r="F243" s="86" t="s">
        <v>701</v>
      </c>
      <c r="G243" s="86" t="s">
        <v>331</v>
      </c>
      <c r="H243" s="86" t="s">
        <v>332</v>
      </c>
      <c r="I243" s="86" t="s">
        <v>51</v>
      </c>
    </row>
    <row r="244" spans="1:9" x14ac:dyDescent="0.25">
      <c r="A244" s="68" t="str">
        <f>IF(ISERROR(VLOOKUP($B244,'WR52 D1'!$B:$B,1,0)),"","X")</f>
        <v>X</v>
      </c>
      <c r="B244" s="68" t="str">
        <f t="shared" si="5"/>
        <v>GSW127110010</v>
      </c>
      <c r="C244" s="86" t="s">
        <v>703</v>
      </c>
      <c r="D244" s="86" t="s">
        <v>531</v>
      </c>
      <c r="E244" s="86" t="s">
        <v>700</v>
      </c>
      <c r="F244" s="86" t="s">
        <v>701</v>
      </c>
      <c r="G244" s="86" t="s">
        <v>331</v>
      </c>
      <c r="H244" s="86" t="s">
        <v>332</v>
      </c>
      <c r="I244" s="86" t="s">
        <v>52</v>
      </c>
    </row>
    <row r="245" spans="1:9" x14ac:dyDescent="0.25">
      <c r="A245" s="68" t="str">
        <f>IF(ISERROR(VLOOKUP($B245,'WR52 D1'!$B:$B,1,0)),"","X")</f>
        <v>X</v>
      </c>
      <c r="B245" s="68" t="str">
        <f t="shared" si="5"/>
        <v>GSW127110010</v>
      </c>
      <c r="C245" s="86" t="s">
        <v>704</v>
      </c>
      <c r="D245" s="86" t="s">
        <v>531</v>
      </c>
      <c r="E245" s="86" t="s">
        <v>700</v>
      </c>
      <c r="F245" s="86" t="s">
        <v>701</v>
      </c>
      <c r="G245" s="86" t="s">
        <v>331</v>
      </c>
      <c r="H245" s="86" t="s">
        <v>332</v>
      </c>
      <c r="I245" s="86" t="s">
        <v>53</v>
      </c>
    </row>
    <row r="246" spans="1:9" x14ac:dyDescent="0.25">
      <c r="A246" s="68" t="str">
        <f>IF(ISERROR(VLOOKUP($B246,'WR52 D1'!$B:$B,1,0)),"","X")</f>
        <v>X</v>
      </c>
      <c r="B246" s="68" t="str">
        <f t="shared" si="5"/>
        <v>GSW127110010</v>
      </c>
      <c r="C246" s="86" t="s">
        <v>705</v>
      </c>
      <c r="D246" s="86" t="s">
        <v>531</v>
      </c>
      <c r="E246" s="86" t="s">
        <v>700</v>
      </c>
      <c r="F246" s="86" t="s">
        <v>701</v>
      </c>
      <c r="G246" s="86" t="s">
        <v>331</v>
      </c>
      <c r="H246" s="86" t="s">
        <v>332</v>
      </c>
      <c r="I246" s="86" t="s">
        <v>106</v>
      </c>
    </row>
    <row r="247" spans="1:9" x14ac:dyDescent="0.25">
      <c r="A247" s="68" t="str">
        <f>IF(ISERROR(VLOOKUP($B247,'WR52 D1'!$B:$B,1,0)),"","X")</f>
        <v>X</v>
      </c>
      <c r="B247" s="68" t="str">
        <f t="shared" si="5"/>
        <v>GSW127110106</v>
      </c>
      <c r="C247" s="86" t="s">
        <v>706</v>
      </c>
      <c r="D247" s="86" t="s">
        <v>531</v>
      </c>
      <c r="E247" s="86" t="s">
        <v>700</v>
      </c>
      <c r="F247" s="86" t="s">
        <v>701</v>
      </c>
      <c r="G247" s="86" t="s">
        <v>707</v>
      </c>
      <c r="H247" s="86" t="s">
        <v>708</v>
      </c>
      <c r="I247" s="86" t="s">
        <v>50</v>
      </c>
    </row>
    <row r="248" spans="1:9" x14ac:dyDescent="0.25">
      <c r="A248" s="68" t="str">
        <f>IF(ISERROR(VLOOKUP($B248,'WR52 D1'!$B:$B,1,0)),"","X")</f>
        <v>X</v>
      </c>
      <c r="B248" s="68" t="str">
        <f t="shared" si="5"/>
        <v>GSW127110106</v>
      </c>
      <c r="C248" s="86" t="s">
        <v>709</v>
      </c>
      <c r="D248" s="86" t="s">
        <v>531</v>
      </c>
      <c r="E248" s="86" t="s">
        <v>700</v>
      </c>
      <c r="F248" s="86" t="s">
        <v>701</v>
      </c>
      <c r="G248" s="86" t="s">
        <v>707</v>
      </c>
      <c r="H248" s="86" t="s">
        <v>708</v>
      </c>
      <c r="I248" s="86" t="s">
        <v>51</v>
      </c>
    </row>
    <row r="249" spans="1:9" x14ac:dyDescent="0.25">
      <c r="A249" s="68" t="str">
        <f>IF(ISERROR(VLOOKUP($B249,'WR52 D1'!$B:$B,1,0)),"","X")</f>
        <v>X</v>
      </c>
      <c r="B249" s="68" t="str">
        <f t="shared" si="5"/>
        <v>GSW127110106</v>
      </c>
      <c r="C249" s="86" t="s">
        <v>710</v>
      </c>
      <c r="D249" s="86" t="s">
        <v>531</v>
      </c>
      <c r="E249" s="86" t="s">
        <v>700</v>
      </c>
      <c r="F249" s="86" t="s">
        <v>701</v>
      </c>
      <c r="G249" s="86" t="s">
        <v>707</v>
      </c>
      <c r="H249" s="86" t="s">
        <v>708</v>
      </c>
      <c r="I249" s="86" t="s">
        <v>52</v>
      </c>
    </row>
    <row r="250" spans="1:9" x14ac:dyDescent="0.25">
      <c r="A250" s="68" t="str">
        <f>IF(ISERROR(VLOOKUP($B250,'WR52 D1'!$B:$B,1,0)),"","X")</f>
        <v>X</v>
      </c>
      <c r="B250" s="68" t="str">
        <f t="shared" si="5"/>
        <v>GSW127110106</v>
      </c>
      <c r="C250" s="86" t="s">
        <v>711</v>
      </c>
      <c r="D250" s="86" t="s">
        <v>531</v>
      </c>
      <c r="E250" s="86" t="s">
        <v>700</v>
      </c>
      <c r="F250" s="86" t="s">
        <v>701</v>
      </c>
      <c r="G250" s="86" t="s">
        <v>707</v>
      </c>
      <c r="H250" s="86" t="s">
        <v>708</v>
      </c>
      <c r="I250" s="86" t="s">
        <v>53</v>
      </c>
    </row>
    <row r="251" spans="1:9" x14ac:dyDescent="0.25">
      <c r="A251" s="68" t="str">
        <f>IF(ISERROR(VLOOKUP($B251,'WR52 D1'!$B:$B,1,0)),"","X")</f>
        <v>X</v>
      </c>
      <c r="B251" s="68" t="str">
        <f t="shared" si="5"/>
        <v>GSW127110106</v>
      </c>
      <c r="C251" s="86" t="s">
        <v>712</v>
      </c>
      <c r="D251" s="86" t="s">
        <v>531</v>
      </c>
      <c r="E251" s="86" t="s">
        <v>700</v>
      </c>
      <c r="F251" s="86" t="s">
        <v>701</v>
      </c>
      <c r="G251" s="86" t="s">
        <v>707</v>
      </c>
      <c r="H251" s="86" t="s">
        <v>708</v>
      </c>
      <c r="I251" s="86" t="s">
        <v>106</v>
      </c>
    </row>
    <row r="252" spans="1:9" x14ac:dyDescent="0.25">
      <c r="A252" s="68" t="str">
        <f>IF(ISERROR(VLOOKUP($B252,'WR52 D1'!$B:$B,1,0)),"","X")</f>
        <v>X</v>
      </c>
      <c r="B252" s="68" t="str">
        <f t="shared" si="5"/>
        <v>GSW127111001</v>
      </c>
      <c r="C252" s="86" t="s">
        <v>713</v>
      </c>
      <c r="D252" s="86" t="s">
        <v>531</v>
      </c>
      <c r="E252" s="86" t="s">
        <v>714</v>
      </c>
      <c r="F252" s="86" t="s">
        <v>715</v>
      </c>
      <c r="G252" s="86" t="s">
        <v>54</v>
      </c>
      <c r="H252" s="86" t="s">
        <v>62</v>
      </c>
      <c r="I252" s="86" t="s">
        <v>50</v>
      </c>
    </row>
    <row r="253" spans="1:9" x14ac:dyDescent="0.25">
      <c r="A253" s="68" t="str">
        <f>IF(ISERROR(VLOOKUP($B253,'WR52 D1'!$B:$B,1,0)),"","X")</f>
        <v>X</v>
      </c>
      <c r="B253" s="68" t="str">
        <f t="shared" si="5"/>
        <v>GSW127111001</v>
      </c>
      <c r="C253" s="86" t="s">
        <v>716</v>
      </c>
      <c r="D253" s="86" t="s">
        <v>531</v>
      </c>
      <c r="E253" s="86" t="s">
        <v>714</v>
      </c>
      <c r="F253" s="86" t="s">
        <v>715</v>
      </c>
      <c r="G253" s="86" t="s">
        <v>54</v>
      </c>
      <c r="H253" s="86" t="s">
        <v>62</v>
      </c>
      <c r="I253" s="86" t="s">
        <v>51</v>
      </c>
    </row>
    <row r="254" spans="1:9" x14ac:dyDescent="0.25">
      <c r="A254" s="68" t="str">
        <f>IF(ISERROR(VLOOKUP($B254,'WR52 D1'!$B:$B,1,0)),"","X")</f>
        <v>X</v>
      </c>
      <c r="B254" s="68" t="str">
        <f t="shared" si="5"/>
        <v>GSW127111001</v>
      </c>
      <c r="C254" s="86" t="s">
        <v>717</v>
      </c>
      <c r="D254" s="86" t="s">
        <v>531</v>
      </c>
      <c r="E254" s="86" t="s">
        <v>714</v>
      </c>
      <c r="F254" s="86" t="s">
        <v>715</v>
      </c>
      <c r="G254" s="86" t="s">
        <v>54</v>
      </c>
      <c r="H254" s="86" t="s">
        <v>62</v>
      </c>
      <c r="I254" s="86" t="s">
        <v>52</v>
      </c>
    </row>
    <row r="255" spans="1:9" x14ac:dyDescent="0.25">
      <c r="A255" s="68" t="str">
        <f>IF(ISERROR(VLOOKUP($B255,'WR52 D1'!$B:$B,1,0)),"","X")</f>
        <v>X</v>
      </c>
      <c r="B255" s="68" t="str">
        <f t="shared" si="5"/>
        <v>GSW127111001</v>
      </c>
      <c r="C255" s="86" t="s">
        <v>718</v>
      </c>
      <c r="D255" s="86" t="s">
        <v>531</v>
      </c>
      <c r="E255" s="86" t="s">
        <v>714</v>
      </c>
      <c r="F255" s="86" t="s">
        <v>715</v>
      </c>
      <c r="G255" s="86" t="s">
        <v>54</v>
      </c>
      <c r="H255" s="86" t="s">
        <v>62</v>
      </c>
      <c r="I255" s="86" t="s">
        <v>53</v>
      </c>
    </row>
    <row r="256" spans="1:9" x14ac:dyDescent="0.25">
      <c r="A256" s="68" t="str">
        <f>IF(ISERROR(VLOOKUP($B256,'WR52 D1'!$B:$B,1,0)),"","X")</f>
        <v>X</v>
      </c>
      <c r="B256" s="68" t="str">
        <f t="shared" si="5"/>
        <v>GSW127111001</v>
      </c>
      <c r="C256" s="86" t="s">
        <v>719</v>
      </c>
      <c r="D256" s="86" t="s">
        <v>531</v>
      </c>
      <c r="E256" s="86" t="s">
        <v>714</v>
      </c>
      <c r="F256" s="86" t="s">
        <v>715</v>
      </c>
      <c r="G256" s="86" t="s">
        <v>54</v>
      </c>
      <c r="H256" s="86" t="s">
        <v>62</v>
      </c>
      <c r="I256" s="86" t="s">
        <v>106</v>
      </c>
    </row>
    <row r="257" spans="1:9" x14ac:dyDescent="0.25">
      <c r="A257" s="68" t="str">
        <f>IF(ISERROR(VLOOKUP($B257,'WR52 D1'!$B:$B,1,0)),"","X")</f>
        <v>X</v>
      </c>
      <c r="B257" s="68" t="str">
        <f t="shared" si="5"/>
        <v>GSW127111010</v>
      </c>
      <c r="C257" s="86" t="s">
        <v>720</v>
      </c>
      <c r="D257" s="86" t="s">
        <v>531</v>
      </c>
      <c r="E257" s="86" t="s">
        <v>714</v>
      </c>
      <c r="F257" s="86" t="s">
        <v>715</v>
      </c>
      <c r="G257" s="86" t="s">
        <v>331</v>
      </c>
      <c r="H257" s="86" t="s">
        <v>332</v>
      </c>
      <c r="I257" s="86" t="s">
        <v>50</v>
      </c>
    </row>
    <row r="258" spans="1:9" x14ac:dyDescent="0.25">
      <c r="A258" s="68" t="str">
        <f>IF(ISERROR(VLOOKUP($B258,'WR52 D1'!$B:$B,1,0)),"","X")</f>
        <v>X</v>
      </c>
      <c r="B258" s="68" t="str">
        <f t="shared" si="5"/>
        <v>GSW127111010</v>
      </c>
      <c r="C258" s="86" t="s">
        <v>721</v>
      </c>
      <c r="D258" s="86" t="s">
        <v>531</v>
      </c>
      <c r="E258" s="86" t="s">
        <v>714</v>
      </c>
      <c r="F258" s="86" t="s">
        <v>715</v>
      </c>
      <c r="G258" s="86" t="s">
        <v>331</v>
      </c>
      <c r="H258" s="86" t="s">
        <v>332</v>
      </c>
      <c r="I258" s="86" t="s">
        <v>51</v>
      </c>
    </row>
    <row r="259" spans="1:9" x14ac:dyDescent="0.25">
      <c r="A259" s="68" t="str">
        <f>IF(ISERROR(VLOOKUP($B259,'WR52 D1'!$B:$B,1,0)),"","X")</f>
        <v>X</v>
      </c>
      <c r="B259" s="68" t="str">
        <f t="shared" si="5"/>
        <v>GSW127111010</v>
      </c>
      <c r="C259" s="86" t="s">
        <v>722</v>
      </c>
      <c r="D259" s="86" t="s">
        <v>531</v>
      </c>
      <c r="E259" s="86" t="s">
        <v>714</v>
      </c>
      <c r="F259" s="86" t="s">
        <v>715</v>
      </c>
      <c r="G259" s="86" t="s">
        <v>331</v>
      </c>
      <c r="H259" s="86" t="s">
        <v>332</v>
      </c>
      <c r="I259" s="86" t="s">
        <v>52</v>
      </c>
    </row>
    <row r="260" spans="1:9" x14ac:dyDescent="0.25">
      <c r="A260" s="68" t="str">
        <f>IF(ISERROR(VLOOKUP($B260,'WR52 D1'!$B:$B,1,0)),"","X")</f>
        <v>X</v>
      </c>
      <c r="B260" s="68" t="str">
        <f t="shared" si="5"/>
        <v>GSW127111010</v>
      </c>
      <c r="C260" s="86" t="s">
        <v>723</v>
      </c>
      <c r="D260" s="86" t="s">
        <v>531</v>
      </c>
      <c r="E260" s="86" t="s">
        <v>714</v>
      </c>
      <c r="F260" s="86" t="s">
        <v>715</v>
      </c>
      <c r="G260" s="86" t="s">
        <v>331</v>
      </c>
      <c r="H260" s="86" t="s">
        <v>332</v>
      </c>
      <c r="I260" s="86" t="s">
        <v>53</v>
      </c>
    </row>
    <row r="261" spans="1:9" x14ac:dyDescent="0.25">
      <c r="A261" s="68" t="str">
        <f>IF(ISERROR(VLOOKUP($B261,'WR52 D1'!$B:$B,1,0)),"","X")</f>
        <v>X</v>
      </c>
      <c r="B261" s="68" t="str">
        <f t="shared" si="5"/>
        <v>GSW127111010</v>
      </c>
      <c r="C261" s="86" t="s">
        <v>724</v>
      </c>
      <c r="D261" s="86" t="s">
        <v>531</v>
      </c>
      <c r="E261" s="86" t="s">
        <v>714</v>
      </c>
      <c r="F261" s="86" t="s">
        <v>715</v>
      </c>
      <c r="G261" s="86" t="s">
        <v>331</v>
      </c>
      <c r="H261" s="86" t="s">
        <v>332</v>
      </c>
      <c r="I261" s="86" t="s">
        <v>106</v>
      </c>
    </row>
    <row r="262" spans="1:9" x14ac:dyDescent="0.25">
      <c r="A262" s="68" t="str">
        <f>IF(ISERROR(VLOOKUP($B262,'WR52 D1'!$B:$B,1,0)),"","X")</f>
        <v>X</v>
      </c>
      <c r="B262" s="68" t="str">
        <f t="shared" si="5"/>
        <v>CTS127110040</v>
      </c>
      <c r="C262" s="86" t="s">
        <v>725</v>
      </c>
      <c r="D262" s="86" t="s">
        <v>531</v>
      </c>
      <c r="E262" s="86" t="s">
        <v>726</v>
      </c>
      <c r="F262" s="86" t="s">
        <v>727</v>
      </c>
      <c r="G262" s="86" t="s">
        <v>728</v>
      </c>
      <c r="H262" s="86" t="s">
        <v>729</v>
      </c>
      <c r="I262" s="86" t="s">
        <v>50</v>
      </c>
    </row>
    <row r="263" spans="1:9" x14ac:dyDescent="0.25">
      <c r="A263" s="68" t="str">
        <f>IF(ISERROR(VLOOKUP($B263,'WR52 D1'!$B:$B,1,0)),"","X")</f>
        <v>X</v>
      </c>
      <c r="B263" s="68" t="str">
        <f t="shared" si="5"/>
        <v>CTS127110040</v>
      </c>
      <c r="C263" s="86" t="s">
        <v>730</v>
      </c>
      <c r="D263" s="86" t="s">
        <v>531</v>
      </c>
      <c r="E263" s="86" t="s">
        <v>726</v>
      </c>
      <c r="F263" s="86" t="s">
        <v>727</v>
      </c>
      <c r="G263" s="86" t="s">
        <v>728</v>
      </c>
      <c r="H263" s="86" t="s">
        <v>729</v>
      </c>
      <c r="I263" s="86" t="s">
        <v>51</v>
      </c>
    </row>
    <row r="264" spans="1:9" x14ac:dyDescent="0.25">
      <c r="A264" s="68" t="str">
        <f>IF(ISERROR(VLOOKUP($B264,'WR52 D1'!$B:$B,1,0)),"","X")</f>
        <v>X</v>
      </c>
      <c r="B264" s="68" t="str">
        <f t="shared" si="5"/>
        <v>CTS127110040</v>
      </c>
      <c r="C264" s="86" t="s">
        <v>731</v>
      </c>
      <c r="D264" s="86" t="s">
        <v>531</v>
      </c>
      <c r="E264" s="86" t="s">
        <v>726</v>
      </c>
      <c r="F264" s="86" t="s">
        <v>727</v>
      </c>
      <c r="G264" s="86" t="s">
        <v>728</v>
      </c>
      <c r="H264" s="86" t="s">
        <v>729</v>
      </c>
      <c r="I264" s="86" t="s">
        <v>52</v>
      </c>
    </row>
    <row r="265" spans="1:9" x14ac:dyDescent="0.25">
      <c r="A265" s="68" t="str">
        <f>IF(ISERROR(VLOOKUP($B265,'WR52 D1'!$B:$B,1,0)),"","X")</f>
        <v>X</v>
      </c>
      <c r="B265" s="68" t="str">
        <f t="shared" si="5"/>
        <v>CTS127110040</v>
      </c>
      <c r="C265" s="86" t="s">
        <v>732</v>
      </c>
      <c r="D265" s="86" t="s">
        <v>531</v>
      </c>
      <c r="E265" s="86" t="s">
        <v>726</v>
      </c>
      <c r="F265" s="86" t="s">
        <v>727</v>
      </c>
      <c r="G265" s="86" t="s">
        <v>728</v>
      </c>
      <c r="H265" s="86" t="s">
        <v>729</v>
      </c>
      <c r="I265" s="86" t="s">
        <v>53</v>
      </c>
    </row>
    <row r="266" spans="1:9" x14ac:dyDescent="0.25">
      <c r="A266" s="68" t="str">
        <f>IF(ISERROR(VLOOKUP($B266,'WR52 D1'!$B:$B,1,0)),"","X")</f>
        <v>X</v>
      </c>
      <c r="B266" s="68" t="str">
        <f t="shared" si="5"/>
        <v>CTS127110040</v>
      </c>
      <c r="C266" s="86" t="s">
        <v>733</v>
      </c>
      <c r="D266" s="86" t="s">
        <v>531</v>
      </c>
      <c r="E266" s="86" t="s">
        <v>726</v>
      </c>
      <c r="F266" s="86" t="s">
        <v>727</v>
      </c>
      <c r="G266" s="86" t="s">
        <v>728</v>
      </c>
      <c r="H266" s="86" t="s">
        <v>729</v>
      </c>
      <c r="I266" s="86" t="s">
        <v>106</v>
      </c>
    </row>
    <row r="267" spans="1:9" x14ac:dyDescent="0.25">
      <c r="A267" s="68" t="str">
        <f>IF(ISERROR(VLOOKUP($B267,'WR52 D1'!$B:$B,1,0)),"","X")</f>
        <v>X</v>
      </c>
      <c r="B267" s="68" t="str">
        <f t="shared" si="5"/>
        <v>CTS127110005</v>
      </c>
      <c r="C267" s="86" t="s">
        <v>734</v>
      </c>
      <c r="D267" s="86" t="s">
        <v>531</v>
      </c>
      <c r="E267" s="86" t="s">
        <v>726</v>
      </c>
      <c r="F267" s="86" t="s">
        <v>727</v>
      </c>
      <c r="G267" s="86" t="s">
        <v>525</v>
      </c>
      <c r="H267" s="86" t="s">
        <v>526</v>
      </c>
      <c r="I267" s="86" t="s">
        <v>50</v>
      </c>
    </row>
    <row r="268" spans="1:9" x14ac:dyDescent="0.25">
      <c r="A268" s="68" t="str">
        <f>IF(ISERROR(VLOOKUP($B268,'WR52 D1'!$B:$B,1,0)),"","X")</f>
        <v>X</v>
      </c>
      <c r="B268" s="68" t="str">
        <f t="shared" si="5"/>
        <v>CTS127110005</v>
      </c>
      <c r="C268" s="86" t="s">
        <v>735</v>
      </c>
      <c r="D268" s="86" t="s">
        <v>531</v>
      </c>
      <c r="E268" s="86" t="s">
        <v>726</v>
      </c>
      <c r="F268" s="86" t="s">
        <v>727</v>
      </c>
      <c r="G268" s="86" t="s">
        <v>525</v>
      </c>
      <c r="H268" s="86" t="s">
        <v>526</v>
      </c>
      <c r="I268" s="86" t="s">
        <v>51</v>
      </c>
    </row>
    <row r="269" spans="1:9" x14ac:dyDescent="0.25">
      <c r="A269" s="68" t="str">
        <f>IF(ISERROR(VLOOKUP($B269,'WR52 D1'!$B:$B,1,0)),"","X")</f>
        <v>X</v>
      </c>
      <c r="B269" s="68" t="str">
        <f t="shared" si="5"/>
        <v>CTS127110005</v>
      </c>
      <c r="C269" s="86" t="s">
        <v>736</v>
      </c>
      <c r="D269" s="86" t="s">
        <v>531</v>
      </c>
      <c r="E269" s="86" t="s">
        <v>726</v>
      </c>
      <c r="F269" s="86" t="s">
        <v>727</v>
      </c>
      <c r="G269" s="86" t="s">
        <v>525</v>
      </c>
      <c r="H269" s="86" t="s">
        <v>526</v>
      </c>
      <c r="I269" s="86" t="s">
        <v>52</v>
      </c>
    </row>
    <row r="270" spans="1:9" x14ac:dyDescent="0.25">
      <c r="A270" s="68" t="str">
        <f>IF(ISERROR(VLOOKUP($B270,'WR52 D1'!$B:$B,1,0)),"","X")</f>
        <v>X</v>
      </c>
      <c r="B270" s="68" t="str">
        <f t="shared" si="5"/>
        <v>CTS127110005</v>
      </c>
      <c r="C270" s="86" t="s">
        <v>737</v>
      </c>
      <c r="D270" s="86" t="s">
        <v>531</v>
      </c>
      <c r="E270" s="86" t="s">
        <v>726</v>
      </c>
      <c r="F270" s="86" t="s">
        <v>727</v>
      </c>
      <c r="G270" s="86" t="s">
        <v>525</v>
      </c>
      <c r="H270" s="86" t="s">
        <v>526</v>
      </c>
      <c r="I270" s="86" t="s">
        <v>53</v>
      </c>
    </row>
    <row r="271" spans="1:9" x14ac:dyDescent="0.25">
      <c r="A271" s="68" t="str">
        <f>IF(ISERROR(VLOOKUP($B271,'WR52 D1'!$B:$B,1,0)),"","X")</f>
        <v>X</v>
      </c>
      <c r="B271" s="68" t="str">
        <f t="shared" si="5"/>
        <v>CTS127110005</v>
      </c>
      <c r="C271" s="86" t="s">
        <v>738</v>
      </c>
      <c r="D271" s="86" t="s">
        <v>531</v>
      </c>
      <c r="E271" s="86" t="s">
        <v>726</v>
      </c>
      <c r="F271" s="86" t="s">
        <v>727</v>
      </c>
      <c r="G271" s="86" t="s">
        <v>525</v>
      </c>
      <c r="H271" s="86" t="s">
        <v>526</v>
      </c>
      <c r="I271" s="86" t="s">
        <v>106</v>
      </c>
    </row>
    <row r="272" spans="1:9" x14ac:dyDescent="0.25">
      <c r="A272" s="68" t="str">
        <f>IF(ISERROR(VLOOKUP($B272,'WR52 D1'!$B:$B,1,0)),"","X")</f>
        <v>X</v>
      </c>
      <c r="B272" s="68" t="str">
        <f t="shared" si="5"/>
        <v>CTS127110001</v>
      </c>
      <c r="C272" s="86" t="s">
        <v>739</v>
      </c>
      <c r="D272" s="86" t="s">
        <v>531</v>
      </c>
      <c r="E272" s="86" t="s">
        <v>726</v>
      </c>
      <c r="F272" s="86" t="s">
        <v>727</v>
      </c>
      <c r="G272" s="86" t="s">
        <v>54</v>
      </c>
      <c r="H272" s="86" t="s">
        <v>62</v>
      </c>
      <c r="I272" s="86" t="s">
        <v>50</v>
      </c>
    </row>
    <row r="273" spans="1:9" x14ac:dyDescent="0.25">
      <c r="A273" s="68" t="str">
        <f>IF(ISERROR(VLOOKUP($B273,'WR52 D1'!$B:$B,1,0)),"","X")</f>
        <v>X</v>
      </c>
      <c r="B273" s="68" t="str">
        <f t="shared" si="5"/>
        <v>CTS127110001</v>
      </c>
      <c r="C273" s="86" t="s">
        <v>740</v>
      </c>
      <c r="D273" s="86" t="s">
        <v>531</v>
      </c>
      <c r="E273" s="86" t="s">
        <v>726</v>
      </c>
      <c r="F273" s="86" t="s">
        <v>727</v>
      </c>
      <c r="G273" s="86" t="s">
        <v>54</v>
      </c>
      <c r="H273" s="86" t="s">
        <v>62</v>
      </c>
      <c r="I273" s="86" t="s">
        <v>51</v>
      </c>
    </row>
    <row r="274" spans="1:9" x14ac:dyDescent="0.25">
      <c r="A274" s="68" t="str">
        <f>IF(ISERROR(VLOOKUP($B274,'WR52 D1'!$B:$B,1,0)),"","X")</f>
        <v>X</v>
      </c>
      <c r="B274" s="68" t="str">
        <f t="shared" si="5"/>
        <v>CTS127110001</v>
      </c>
      <c r="C274" s="86" t="s">
        <v>741</v>
      </c>
      <c r="D274" s="86" t="s">
        <v>531</v>
      </c>
      <c r="E274" s="86" t="s">
        <v>726</v>
      </c>
      <c r="F274" s="86" t="s">
        <v>727</v>
      </c>
      <c r="G274" s="86" t="s">
        <v>54</v>
      </c>
      <c r="H274" s="86" t="s">
        <v>62</v>
      </c>
      <c r="I274" s="86" t="s">
        <v>52</v>
      </c>
    </row>
    <row r="275" spans="1:9" x14ac:dyDescent="0.25">
      <c r="A275" s="68" t="str">
        <f>IF(ISERROR(VLOOKUP($B275,'WR52 D1'!$B:$B,1,0)),"","X")</f>
        <v>X</v>
      </c>
      <c r="B275" s="68" t="str">
        <f t="shared" si="5"/>
        <v>CTS127110001</v>
      </c>
      <c r="C275" s="86" t="s">
        <v>742</v>
      </c>
      <c r="D275" s="86" t="s">
        <v>531</v>
      </c>
      <c r="E275" s="86" t="s">
        <v>726</v>
      </c>
      <c r="F275" s="86" t="s">
        <v>727</v>
      </c>
      <c r="G275" s="86" t="s">
        <v>54</v>
      </c>
      <c r="H275" s="86" t="s">
        <v>62</v>
      </c>
      <c r="I275" s="86" t="s">
        <v>53</v>
      </c>
    </row>
    <row r="276" spans="1:9" x14ac:dyDescent="0.25">
      <c r="A276" s="68" t="str">
        <f>IF(ISERROR(VLOOKUP($B276,'WR52 D1'!$B:$B,1,0)),"","X")</f>
        <v>X</v>
      </c>
      <c r="B276" s="68" t="str">
        <f t="shared" si="5"/>
        <v>CTS127110001</v>
      </c>
      <c r="C276" s="86" t="s">
        <v>743</v>
      </c>
      <c r="D276" s="86" t="s">
        <v>531</v>
      </c>
      <c r="E276" s="86" t="s">
        <v>726</v>
      </c>
      <c r="F276" s="86" t="s">
        <v>727</v>
      </c>
      <c r="G276" s="86" t="s">
        <v>54</v>
      </c>
      <c r="H276" s="86" t="s">
        <v>62</v>
      </c>
      <c r="I276" s="86" t="s">
        <v>106</v>
      </c>
    </row>
    <row r="277" spans="1:9" x14ac:dyDescent="0.25">
      <c r="A277" s="68" t="str">
        <f>IF(ISERROR(VLOOKUP($B277,'WR52 D1'!$B:$B,1,0)),"","X")</f>
        <v>X</v>
      </c>
      <c r="B277" s="68" t="str">
        <f t="shared" si="5"/>
        <v>CTS127111062</v>
      </c>
      <c r="C277" s="86" t="s">
        <v>744</v>
      </c>
      <c r="D277" s="86" t="s">
        <v>531</v>
      </c>
      <c r="E277" s="86" t="s">
        <v>745</v>
      </c>
      <c r="F277" s="86" t="s">
        <v>746</v>
      </c>
      <c r="G277" s="86" t="s">
        <v>747</v>
      </c>
      <c r="H277" s="86" t="s">
        <v>748</v>
      </c>
      <c r="I277" s="86" t="s">
        <v>50</v>
      </c>
    </row>
    <row r="278" spans="1:9" x14ac:dyDescent="0.25">
      <c r="A278" s="68" t="str">
        <f>IF(ISERROR(VLOOKUP($B278,'WR52 D1'!$B:$B,1,0)),"","X")</f>
        <v>X</v>
      </c>
      <c r="B278" s="68" t="str">
        <f t="shared" si="5"/>
        <v>CTS127111062</v>
      </c>
      <c r="C278" s="86" t="s">
        <v>749</v>
      </c>
      <c r="D278" s="86" t="s">
        <v>531</v>
      </c>
      <c r="E278" s="86" t="s">
        <v>745</v>
      </c>
      <c r="F278" s="86" t="s">
        <v>746</v>
      </c>
      <c r="G278" s="86" t="s">
        <v>747</v>
      </c>
      <c r="H278" s="86" t="s">
        <v>748</v>
      </c>
      <c r="I278" s="86" t="s">
        <v>51</v>
      </c>
    </row>
    <row r="279" spans="1:9" x14ac:dyDescent="0.25">
      <c r="A279" s="68" t="str">
        <f>IF(ISERROR(VLOOKUP($B279,'WR52 D1'!$B:$B,1,0)),"","X")</f>
        <v>X</v>
      </c>
      <c r="B279" s="68" t="str">
        <f t="shared" si="5"/>
        <v>CTS127111062</v>
      </c>
      <c r="C279" s="86" t="s">
        <v>750</v>
      </c>
      <c r="D279" s="86" t="s">
        <v>531</v>
      </c>
      <c r="E279" s="86" t="s">
        <v>745</v>
      </c>
      <c r="F279" s="86" t="s">
        <v>746</v>
      </c>
      <c r="G279" s="86" t="s">
        <v>747</v>
      </c>
      <c r="H279" s="86" t="s">
        <v>748</v>
      </c>
      <c r="I279" s="86" t="s">
        <v>52</v>
      </c>
    </row>
    <row r="280" spans="1:9" x14ac:dyDescent="0.25">
      <c r="A280" s="68" t="str">
        <f>IF(ISERROR(VLOOKUP($B280,'WR52 D1'!$B:$B,1,0)),"","X")</f>
        <v>X</v>
      </c>
      <c r="B280" s="68" t="str">
        <f t="shared" si="5"/>
        <v>CTS127111062</v>
      </c>
      <c r="C280" s="86" t="s">
        <v>751</v>
      </c>
      <c r="D280" s="86" t="s">
        <v>531</v>
      </c>
      <c r="E280" s="86" t="s">
        <v>745</v>
      </c>
      <c r="F280" s="86" t="s">
        <v>746</v>
      </c>
      <c r="G280" s="86" t="s">
        <v>747</v>
      </c>
      <c r="H280" s="86" t="s">
        <v>748</v>
      </c>
      <c r="I280" s="86" t="s">
        <v>53</v>
      </c>
    </row>
    <row r="281" spans="1:9" x14ac:dyDescent="0.25">
      <c r="A281" s="68" t="str">
        <f>IF(ISERROR(VLOOKUP($B281,'WR52 D1'!$B:$B,1,0)),"","X")</f>
        <v>X</v>
      </c>
      <c r="B281" s="68" t="str">
        <f t="shared" si="5"/>
        <v>CTS127111062</v>
      </c>
      <c r="C281" s="86" t="s">
        <v>752</v>
      </c>
      <c r="D281" s="86" t="s">
        <v>531</v>
      </c>
      <c r="E281" s="86" t="s">
        <v>745</v>
      </c>
      <c r="F281" s="86" t="s">
        <v>746</v>
      </c>
      <c r="G281" s="86" t="s">
        <v>747</v>
      </c>
      <c r="H281" s="86" t="s">
        <v>748</v>
      </c>
      <c r="I281" s="86" t="s">
        <v>106</v>
      </c>
    </row>
    <row r="282" spans="1:9" x14ac:dyDescent="0.25">
      <c r="A282" s="68" t="str">
        <f>IF(ISERROR(VLOOKUP($B282,'WR52 D1'!$B:$B,1,0)),"","X")</f>
        <v>X</v>
      </c>
      <c r="B282" s="68" t="str">
        <f t="shared" si="5"/>
        <v>CTS127112001</v>
      </c>
      <c r="C282" s="86" t="s">
        <v>753</v>
      </c>
      <c r="D282" s="86" t="s">
        <v>531</v>
      </c>
      <c r="E282" s="86" t="s">
        <v>754</v>
      </c>
      <c r="F282" s="86" t="s">
        <v>755</v>
      </c>
      <c r="G282" s="86" t="s">
        <v>54</v>
      </c>
      <c r="H282" s="86" t="s">
        <v>62</v>
      </c>
      <c r="I282" s="86" t="s">
        <v>50</v>
      </c>
    </row>
    <row r="283" spans="1:9" x14ac:dyDescent="0.25">
      <c r="A283" s="68" t="str">
        <f>IF(ISERROR(VLOOKUP($B283,'WR52 D1'!$B:$B,1,0)),"","X")</f>
        <v>X</v>
      </c>
      <c r="B283" s="68" t="str">
        <f t="shared" si="5"/>
        <v>CTS127112001</v>
      </c>
      <c r="C283" s="86" t="s">
        <v>756</v>
      </c>
      <c r="D283" s="86" t="s">
        <v>531</v>
      </c>
      <c r="E283" s="86" t="s">
        <v>754</v>
      </c>
      <c r="F283" s="86" t="s">
        <v>755</v>
      </c>
      <c r="G283" s="86" t="s">
        <v>54</v>
      </c>
      <c r="H283" s="86" t="s">
        <v>62</v>
      </c>
      <c r="I283" s="86" t="s">
        <v>51</v>
      </c>
    </row>
    <row r="284" spans="1:9" x14ac:dyDescent="0.25">
      <c r="A284" s="68" t="str">
        <f>IF(ISERROR(VLOOKUP($B284,'WR52 D1'!$B:$B,1,0)),"","X")</f>
        <v>X</v>
      </c>
      <c r="B284" s="68" t="str">
        <f t="shared" si="5"/>
        <v>CTS127112001</v>
      </c>
      <c r="C284" s="86" t="s">
        <v>757</v>
      </c>
      <c r="D284" s="86" t="s">
        <v>531</v>
      </c>
      <c r="E284" s="86" t="s">
        <v>754</v>
      </c>
      <c r="F284" s="86" t="s">
        <v>755</v>
      </c>
      <c r="G284" s="86" t="s">
        <v>54</v>
      </c>
      <c r="H284" s="86" t="s">
        <v>62</v>
      </c>
      <c r="I284" s="86" t="s">
        <v>52</v>
      </c>
    </row>
    <row r="285" spans="1:9" x14ac:dyDescent="0.25">
      <c r="A285" s="68" t="str">
        <f>IF(ISERROR(VLOOKUP($B285,'WR52 D1'!$B:$B,1,0)),"","X")</f>
        <v>X</v>
      </c>
      <c r="B285" s="68" t="str">
        <f t="shared" si="5"/>
        <v>CTS127112001</v>
      </c>
      <c r="C285" s="86" t="s">
        <v>758</v>
      </c>
      <c r="D285" s="86" t="s">
        <v>531</v>
      </c>
      <c r="E285" s="86" t="s">
        <v>754</v>
      </c>
      <c r="F285" s="86" t="s">
        <v>755</v>
      </c>
      <c r="G285" s="86" t="s">
        <v>54</v>
      </c>
      <c r="H285" s="86" t="s">
        <v>62</v>
      </c>
      <c r="I285" s="86" t="s">
        <v>53</v>
      </c>
    </row>
    <row r="286" spans="1:9" x14ac:dyDescent="0.25">
      <c r="A286" s="68" t="str">
        <f>IF(ISERROR(VLOOKUP($B286,'WR52 D1'!$B:$B,1,0)),"","X")</f>
        <v>X</v>
      </c>
      <c r="B286" s="68" t="str">
        <f t="shared" si="5"/>
        <v>CTS127112001</v>
      </c>
      <c r="C286" s="86" t="s">
        <v>759</v>
      </c>
      <c r="D286" s="86" t="s">
        <v>531</v>
      </c>
      <c r="E286" s="86" t="s">
        <v>754</v>
      </c>
      <c r="F286" s="86" t="s">
        <v>755</v>
      </c>
      <c r="G286" s="86" t="s">
        <v>54</v>
      </c>
      <c r="H286" s="86" t="s">
        <v>62</v>
      </c>
      <c r="I286" s="86" t="s">
        <v>106</v>
      </c>
    </row>
    <row r="287" spans="1:9" x14ac:dyDescent="0.25">
      <c r="A287" s="68" t="str">
        <f>IF(ISERROR(VLOOKUP($B287,'WR52 D1'!$B:$B,1,0)),"","X")</f>
        <v>X</v>
      </c>
      <c r="B287" s="68" t="str">
        <f t="shared" si="5"/>
        <v>CTS127113001</v>
      </c>
      <c r="C287" s="86" t="s">
        <v>760</v>
      </c>
      <c r="D287" s="86" t="s">
        <v>531</v>
      </c>
      <c r="E287" s="86" t="s">
        <v>761</v>
      </c>
      <c r="F287" s="86" t="s">
        <v>762</v>
      </c>
      <c r="G287" s="86" t="s">
        <v>54</v>
      </c>
      <c r="H287" s="86" t="s">
        <v>62</v>
      </c>
      <c r="I287" s="86" t="s">
        <v>50</v>
      </c>
    </row>
    <row r="288" spans="1:9" x14ac:dyDescent="0.25">
      <c r="A288" s="68" t="str">
        <f>IF(ISERROR(VLOOKUP($B288,'WR52 D1'!$B:$B,1,0)),"","X")</f>
        <v>X</v>
      </c>
      <c r="B288" s="68" t="str">
        <f t="shared" si="5"/>
        <v>CTS127113001</v>
      </c>
      <c r="C288" s="86" t="s">
        <v>763</v>
      </c>
      <c r="D288" s="86" t="s">
        <v>531</v>
      </c>
      <c r="E288" s="86" t="s">
        <v>761</v>
      </c>
      <c r="F288" s="86" t="s">
        <v>762</v>
      </c>
      <c r="G288" s="86" t="s">
        <v>54</v>
      </c>
      <c r="H288" s="86" t="s">
        <v>62</v>
      </c>
      <c r="I288" s="86" t="s">
        <v>51</v>
      </c>
    </row>
    <row r="289" spans="1:9" x14ac:dyDescent="0.25">
      <c r="A289" s="68" t="str">
        <f>IF(ISERROR(VLOOKUP($B289,'WR52 D1'!$B:$B,1,0)),"","X")</f>
        <v>X</v>
      </c>
      <c r="B289" s="68" t="str">
        <f t="shared" si="5"/>
        <v>CTS127113001</v>
      </c>
      <c r="C289" s="86" t="s">
        <v>764</v>
      </c>
      <c r="D289" s="86" t="s">
        <v>531</v>
      </c>
      <c r="E289" s="86" t="s">
        <v>761</v>
      </c>
      <c r="F289" s="86" t="s">
        <v>762</v>
      </c>
      <c r="G289" s="86" t="s">
        <v>54</v>
      </c>
      <c r="H289" s="86" t="s">
        <v>62</v>
      </c>
      <c r="I289" s="86" t="s">
        <v>52</v>
      </c>
    </row>
    <row r="290" spans="1:9" x14ac:dyDescent="0.25">
      <c r="A290" s="68" t="str">
        <f>IF(ISERROR(VLOOKUP($B290,'WR52 D1'!$B:$B,1,0)),"","X")</f>
        <v>X</v>
      </c>
      <c r="B290" s="68" t="str">
        <f t="shared" si="5"/>
        <v>CTS127113001</v>
      </c>
      <c r="C290" s="86" t="s">
        <v>765</v>
      </c>
      <c r="D290" s="86" t="s">
        <v>531</v>
      </c>
      <c r="E290" s="86" t="s">
        <v>761</v>
      </c>
      <c r="F290" s="86" t="s">
        <v>762</v>
      </c>
      <c r="G290" s="86" t="s">
        <v>54</v>
      </c>
      <c r="H290" s="86" t="s">
        <v>62</v>
      </c>
      <c r="I290" s="86" t="s">
        <v>53</v>
      </c>
    </row>
    <row r="291" spans="1:9" x14ac:dyDescent="0.25">
      <c r="A291" s="68" t="str">
        <f>IF(ISERROR(VLOOKUP($B291,'WR52 D1'!$B:$B,1,0)),"","X")</f>
        <v>X</v>
      </c>
      <c r="B291" s="68" t="str">
        <f t="shared" si="5"/>
        <v>CTS127113001</v>
      </c>
      <c r="C291" s="86" t="s">
        <v>766</v>
      </c>
      <c r="D291" s="86" t="s">
        <v>531</v>
      </c>
      <c r="E291" s="86" t="s">
        <v>761</v>
      </c>
      <c r="F291" s="86" t="s">
        <v>762</v>
      </c>
      <c r="G291" s="86" t="s">
        <v>54</v>
      </c>
      <c r="H291" s="86" t="s">
        <v>62</v>
      </c>
      <c r="I291" s="86" t="s">
        <v>106</v>
      </c>
    </row>
    <row r="292" spans="1:9" x14ac:dyDescent="0.25">
      <c r="A292" s="68" t="str">
        <f>IF(ISERROR(VLOOKUP($B292,'WR52 D1'!$B:$B,1,0)),"","X")</f>
        <v>X</v>
      </c>
      <c r="B292" s="68" t="str">
        <f t="shared" si="5"/>
        <v>CTS127113010</v>
      </c>
      <c r="C292" s="86" t="s">
        <v>767</v>
      </c>
      <c r="D292" s="86" t="s">
        <v>531</v>
      </c>
      <c r="E292" s="86" t="s">
        <v>761</v>
      </c>
      <c r="F292" s="86" t="s">
        <v>762</v>
      </c>
      <c r="G292" s="86" t="s">
        <v>331</v>
      </c>
      <c r="H292" s="86" t="s">
        <v>332</v>
      </c>
      <c r="I292" s="86" t="s">
        <v>50</v>
      </c>
    </row>
    <row r="293" spans="1:9" x14ac:dyDescent="0.25">
      <c r="A293" s="68" t="str">
        <f>IF(ISERROR(VLOOKUP($B293,'WR52 D1'!$B:$B,1,0)),"","X")</f>
        <v>X</v>
      </c>
      <c r="B293" s="68" t="str">
        <f t="shared" si="5"/>
        <v>CTS127113010</v>
      </c>
      <c r="C293" s="86" t="s">
        <v>768</v>
      </c>
      <c r="D293" s="86" t="s">
        <v>531</v>
      </c>
      <c r="E293" s="86" t="s">
        <v>761</v>
      </c>
      <c r="F293" s="86" t="s">
        <v>762</v>
      </c>
      <c r="G293" s="86" t="s">
        <v>331</v>
      </c>
      <c r="H293" s="86" t="s">
        <v>332</v>
      </c>
      <c r="I293" s="86" t="s">
        <v>51</v>
      </c>
    </row>
    <row r="294" spans="1:9" x14ac:dyDescent="0.25">
      <c r="A294" s="68" t="str">
        <f>IF(ISERROR(VLOOKUP($B294,'WR52 D1'!$B:$B,1,0)),"","X")</f>
        <v>X</v>
      </c>
      <c r="B294" s="68" t="str">
        <f t="shared" si="5"/>
        <v>CTS127113010</v>
      </c>
      <c r="C294" s="86" t="s">
        <v>769</v>
      </c>
      <c r="D294" s="86" t="s">
        <v>531</v>
      </c>
      <c r="E294" s="86" t="s">
        <v>761</v>
      </c>
      <c r="F294" s="86" t="s">
        <v>762</v>
      </c>
      <c r="G294" s="86" t="s">
        <v>331</v>
      </c>
      <c r="H294" s="86" t="s">
        <v>332</v>
      </c>
      <c r="I294" s="86" t="s">
        <v>52</v>
      </c>
    </row>
    <row r="295" spans="1:9" x14ac:dyDescent="0.25">
      <c r="A295" s="68" t="str">
        <f>IF(ISERROR(VLOOKUP($B295,'WR52 D1'!$B:$B,1,0)),"","X")</f>
        <v>X</v>
      </c>
      <c r="B295" s="68" t="str">
        <f t="shared" si="5"/>
        <v>CTS127113010</v>
      </c>
      <c r="C295" s="86" t="s">
        <v>770</v>
      </c>
      <c r="D295" s="86" t="s">
        <v>531</v>
      </c>
      <c r="E295" s="86" t="s">
        <v>761</v>
      </c>
      <c r="F295" s="86" t="s">
        <v>762</v>
      </c>
      <c r="G295" s="86" t="s">
        <v>331</v>
      </c>
      <c r="H295" s="86" t="s">
        <v>332</v>
      </c>
      <c r="I295" s="86" t="s">
        <v>53</v>
      </c>
    </row>
    <row r="296" spans="1:9" x14ac:dyDescent="0.25">
      <c r="A296" s="68" t="str">
        <f>IF(ISERROR(VLOOKUP($B296,'WR52 D1'!$B:$B,1,0)),"","X")</f>
        <v>X</v>
      </c>
      <c r="B296" s="68" t="str">
        <f t="shared" si="5"/>
        <v>CTS127113010</v>
      </c>
      <c r="C296" s="86" t="s">
        <v>771</v>
      </c>
      <c r="D296" s="86" t="s">
        <v>531</v>
      </c>
      <c r="E296" s="86" t="s">
        <v>761</v>
      </c>
      <c r="F296" s="86" t="s">
        <v>762</v>
      </c>
      <c r="G296" s="86" t="s">
        <v>331</v>
      </c>
      <c r="H296" s="86" t="s">
        <v>332</v>
      </c>
      <c r="I296" s="86" t="s">
        <v>106</v>
      </c>
    </row>
    <row r="297" spans="1:9" x14ac:dyDescent="0.25">
      <c r="A297" s="68" t="str">
        <f>IF(ISERROR(VLOOKUP($B297,'WR52 D1'!$B:$B,1,0)),"","X")</f>
        <v>X</v>
      </c>
      <c r="B297" s="68" t="str">
        <f t="shared" si="5"/>
        <v>CTS127114001</v>
      </c>
      <c r="C297" s="86" t="s">
        <v>772</v>
      </c>
      <c r="D297" s="86" t="s">
        <v>531</v>
      </c>
      <c r="E297" s="86" t="s">
        <v>773</v>
      </c>
      <c r="F297" s="86" t="s">
        <v>774</v>
      </c>
      <c r="G297" s="86" t="s">
        <v>54</v>
      </c>
      <c r="H297" s="86" t="s">
        <v>62</v>
      </c>
      <c r="I297" s="86" t="s">
        <v>50</v>
      </c>
    </row>
    <row r="298" spans="1:9" x14ac:dyDescent="0.25">
      <c r="A298" s="68" t="str">
        <f>IF(ISERROR(VLOOKUP($B298,'WR52 D1'!$B:$B,1,0)),"","X")</f>
        <v>X</v>
      </c>
      <c r="B298" s="68" t="str">
        <f t="shared" si="5"/>
        <v>CTS127114001</v>
      </c>
      <c r="C298" s="86" t="s">
        <v>775</v>
      </c>
      <c r="D298" s="86" t="s">
        <v>531</v>
      </c>
      <c r="E298" s="86" t="s">
        <v>773</v>
      </c>
      <c r="F298" s="86" t="s">
        <v>774</v>
      </c>
      <c r="G298" s="86" t="s">
        <v>54</v>
      </c>
      <c r="H298" s="86" t="s">
        <v>62</v>
      </c>
      <c r="I298" s="86" t="s">
        <v>51</v>
      </c>
    </row>
    <row r="299" spans="1:9" x14ac:dyDescent="0.25">
      <c r="A299" s="68" t="str">
        <f>IF(ISERROR(VLOOKUP($B299,'WR52 D1'!$B:$B,1,0)),"","X")</f>
        <v>X</v>
      </c>
      <c r="B299" s="68" t="str">
        <f t="shared" ref="B299:B343" si="6">E299&amp;G299</f>
        <v>CTS127114001</v>
      </c>
      <c r="C299" s="86" t="s">
        <v>776</v>
      </c>
      <c r="D299" s="86" t="s">
        <v>531</v>
      </c>
      <c r="E299" s="86" t="s">
        <v>773</v>
      </c>
      <c r="F299" s="86" t="s">
        <v>774</v>
      </c>
      <c r="G299" s="86" t="s">
        <v>54</v>
      </c>
      <c r="H299" s="86" t="s">
        <v>62</v>
      </c>
      <c r="I299" s="86" t="s">
        <v>52</v>
      </c>
    </row>
    <row r="300" spans="1:9" x14ac:dyDescent="0.25">
      <c r="A300" s="68" t="str">
        <f>IF(ISERROR(VLOOKUP($B300,'WR52 D1'!$B:$B,1,0)),"","X")</f>
        <v>X</v>
      </c>
      <c r="B300" s="68" t="str">
        <f t="shared" si="6"/>
        <v>CTS127114001</v>
      </c>
      <c r="C300" s="86" t="s">
        <v>777</v>
      </c>
      <c r="D300" s="86" t="s">
        <v>531</v>
      </c>
      <c r="E300" s="86" t="s">
        <v>773</v>
      </c>
      <c r="F300" s="86" t="s">
        <v>774</v>
      </c>
      <c r="G300" s="86" t="s">
        <v>54</v>
      </c>
      <c r="H300" s="86" t="s">
        <v>62</v>
      </c>
      <c r="I300" s="86" t="s">
        <v>53</v>
      </c>
    </row>
    <row r="301" spans="1:9" x14ac:dyDescent="0.25">
      <c r="A301" s="68" t="str">
        <f>IF(ISERROR(VLOOKUP($B301,'WR52 D1'!$B:$B,1,0)),"","X")</f>
        <v>X</v>
      </c>
      <c r="B301" s="68" t="str">
        <f t="shared" si="6"/>
        <v>CTS127114001</v>
      </c>
      <c r="C301" s="86" t="s">
        <v>778</v>
      </c>
      <c r="D301" s="86" t="s">
        <v>531</v>
      </c>
      <c r="E301" s="86" t="s">
        <v>773</v>
      </c>
      <c r="F301" s="86" t="s">
        <v>774</v>
      </c>
      <c r="G301" s="86" t="s">
        <v>54</v>
      </c>
      <c r="H301" s="86" t="s">
        <v>62</v>
      </c>
      <c r="I301" s="86" t="s">
        <v>106</v>
      </c>
    </row>
    <row r="302" spans="1:9" x14ac:dyDescent="0.25">
      <c r="A302" s="68" t="str">
        <f>IF(ISERROR(VLOOKUP($B302,'WR52 D1'!$B:$B,1,0)),"","X")</f>
        <v>X</v>
      </c>
      <c r="B302" s="68" t="str">
        <f t="shared" si="6"/>
        <v>CTS127114002</v>
      </c>
      <c r="C302" s="86" t="s">
        <v>779</v>
      </c>
      <c r="D302" s="86" t="s">
        <v>531</v>
      </c>
      <c r="E302" s="86" t="s">
        <v>773</v>
      </c>
      <c r="F302" s="86" t="s">
        <v>774</v>
      </c>
      <c r="G302" s="86" t="s">
        <v>59</v>
      </c>
      <c r="H302" s="86" t="s">
        <v>64</v>
      </c>
      <c r="I302" s="86" t="s">
        <v>50</v>
      </c>
    </row>
    <row r="303" spans="1:9" x14ac:dyDescent="0.25">
      <c r="A303" s="68" t="str">
        <f>IF(ISERROR(VLOOKUP($B303,'WR52 D1'!$B:$B,1,0)),"","X")</f>
        <v>X</v>
      </c>
      <c r="B303" s="68" t="str">
        <f t="shared" si="6"/>
        <v>CTS127114002</v>
      </c>
      <c r="C303" s="86" t="s">
        <v>780</v>
      </c>
      <c r="D303" s="86" t="s">
        <v>531</v>
      </c>
      <c r="E303" s="86" t="s">
        <v>773</v>
      </c>
      <c r="F303" s="86" t="s">
        <v>774</v>
      </c>
      <c r="G303" s="86" t="s">
        <v>59</v>
      </c>
      <c r="H303" s="86" t="s">
        <v>64</v>
      </c>
      <c r="I303" s="86" t="s">
        <v>51</v>
      </c>
    </row>
    <row r="304" spans="1:9" x14ac:dyDescent="0.25">
      <c r="A304" s="68" t="str">
        <f>IF(ISERROR(VLOOKUP($B304,'WR52 D1'!$B:$B,1,0)),"","X")</f>
        <v>X</v>
      </c>
      <c r="B304" s="68" t="str">
        <f t="shared" si="6"/>
        <v>CTS127114002</v>
      </c>
      <c r="C304" s="86" t="s">
        <v>781</v>
      </c>
      <c r="D304" s="86" t="s">
        <v>531</v>
      </c>
      <c r="E304" s="86" t="s">
        <v>773</v>
      </c>
      <c r="F304" s="86" t="s">
        <v>774</v>
      </c>
      <c r="G304" s="86" t="s">
        <v>59</v>
      </c>
      <c r="H304" s="86" t="s">
        <v>64</v>
      </c>
      <c r="I304" s="86" t="s">
        <v>52</v>
      </c>
    </row>
    <row r="305" spans="1:9" x14ac:dyDescent="0.25">
      <c r="A305" s="68" t="str">
        <f>IF(ISERROR(VLOOKUP($B305,'WR52 D1'!$B:$B,1,0)),"","X")</f>
        <v>X</v>
      </c>
      <c r="B305" s="68" t="str">
        <f t="shared" si="6"/>
        <v>CTS127114002</v>
      </c>
      <c r="C305" s="86" t="s">
        <v>782</v>
      </c>
      <c r="D305" s="86" t="s">
        <v>531</v>
      </c>
      <c r="E305" s="86" t="s">
        <v>773</v>
      </c>
      <c r="F305" s="86" t="s">
        <v>774</v>
      </c>
      <c r="G305" s="86" t="s">
        <v>59</v>
      </c>
      <c r="H305" s="86" t="s">
        <v>64</v>
      </c>
      <c r="I305" s="86" t="s">
        <v>53</v>
      </c>
    </row>
    <row r="306" spans="1:9" x14ac:dyDescent="0.25">
      <c r="A306" s="68" t="str">
        <f>IF(ISERROR(VLOOKUP($B306,'WR52 D1'!$B:$B,1,0)),"","X")</f>
        <v>X</v>
      </c>
      <c r="B306" s="68" t="str">
        <f t="shared" si="6"/>
        <v>CTS127114002</v>
      </c>
      <c r="C306" s="86" t="s">
        <v>783</v>
      </c>
      <c r="D306" s="86" t="s">
        <v>531</v>
      </c>
      <c r="E306" s="86" t="s">
        <v>773</v>
      </c>
      <c r="F306" s="86" t="s">
        <v>774</v>
      </c>
      <c r="G306" s="86" t="s">
        <v>59</v>
      </c>
      <c r="H306" s="86" t="s">
        <v>64</v>
      </c>
      <c r="I306" s="86" t="s">
        <v>106</v>
      </c>
    </row>
    <row r="307" spans="1:9" x14ac:dyDescent="0.25">
      <c r="A307" s="68" t="str">
        <f>IF(ISERROR(VLOOKUP($B307,'WR52 D1'!$B:$B,1,0)),"","X")</f>
        <v>X</v>
      </c>
      <c r="B307" s="68" t="str">
        <f t="shared" si="6"/>
        <v>GTS127100001</v>
      </c>
      <c r="C307" s="86" t="s">
        <v>784</v>
      </c>
      <c r="D307" s="86" t="s">
        <v>531</v>
      </c>
      <c r="E307" s="86" t="s">
        <v>785</v>
      </c>
      <c r="F307" s="86" t="s">
        <v>786</v>
      </c>
      <c r="G307" s="86" t="s">
        <v>54</v>
      </c>
      <c r="H307" s="86" t="s">
        <v>62</v>
      </c>
      <c r="I307" s="86" t="s">
        <v>50</v>
      </c>
    </row>
    <row r="308" spans="1:9" x14ac:dyDescent="0.25">
      <c r="A308" s="68" t="str">
        <f>IF(ISERROR(VLOOKUP($B308,'WR52 D1'!$B:$B,1,0)),"","X")</f>
        <v>X</v>
      </c>
      <c r="B308" s="68" t="str">
        <f t="shared" si="6"/>
        <v>GTS127100001</v>
      </c>
      <c r="C308" s="86" t="s">
        <v>787</v>
      </c>
      <c r="D308" s="86" t="s">
        <v>531</v>
      </c>
      <c r="E308" s="86" t="s">
        <v>785</v>
      </c>
      <c r="F308" s="86" t="s">
        <v>786</v>
      </c>
      <c r="G308" s="86" t="s">
        <v>54</v>
      </c>
      <c r="H308" s="86" t="s">
        <v>62</v>
      </c>
      <c r="I308" s="86" t="s">
        <v>51</v>
      </c>
    </row>
    <row r="309" spans="1:9" x14ac:dyDescent="0.25">
      <c r="A309" s="68" t="str">
        <f>IF(ISERROR(VLOOKUP($B309,'WR52 D1'!$B:$B,1,0)),"","X")</f>
        <v>X</v>
      </c>
      <c r="B309" s="68" t="str">
        <f t="shared" si="6"/>
        <v>GTS127100001</v>
      </c>
      <c r="C309" s="86" t="s">
        <v>788</v>
      </c>
      <c r="D309" s="86" t="s">
        <v>531</v>
      </c>
      <c r="E309" s="86" t="s">
        <v>785</v>
      </c>
      <c r="F309" s="86" t="s">
        <v>786</v>
      </c>
      <c r="G309" s="86" t="s">
        <v>54</v>
      </c>
      <c r="H309" s="86" t="s">
        <v>62</v>
      </c>
      <c r="I309" s="86" t="s">
        <v>52</v>
      </c>
    </row>
    <row r="310" spans="1:9" x14ac:dyDescent="0.25">
      <c r="A310" s="68" t="str">
        <f>IF(ISERROR(VLOOKUP($B310,'WR52 D1'!$B:$B,1,0)),"","X")</f>
        <v>X</v>
      </c>
      <c r="B310" s="68" t="str">
        <f t="shared" si="6"/>
        <v>GTS127100001</v>
      </c>
      <c r="C310" s="86" t="s">
        <v>789</v>
      </c>
      <c r="D310" s="86" t="s">
        <v>531</v>
      </c>
      <c r="E310" s="86" t="s">
        <v>785</v>
      </c>
      <c r="F310" s="86" t="s">
        <v>786</v>
      </c>
      <c r="G310" s="86" t="s">
        <v>54</v>
      </c>
      <c r="H310" s="86" t="s">
        <v>62</v>
      </c>
      <c r="I310" s="86" t="s">
        <v>53</v>
      </c>
    </row>
    <row r="311" spans="1:9" x14ac:dyDescent="0.25">
      <c r="A311" s="68" t="str">
        <f>IF(ISERROR(VLOOKUP($B311,'WR52 D1'!$B:$B,1,0)),"","X")</f>
        <v>X</v>
      </c>
      <c r="B311" s="68" t="str">
        <f t="shared" si="6"/>
        <v>GTS127100001</v>
      </c>
      <c r="C311" s="86" t="s">
        <v>790</v>
      </c>
      <c r="D311" s="86" t="s">
        <v>531</v>
      </c>
      <c r="E311" s="86" t="s">
        <v>785</v>
      </c>
      <c r="F311" s="86" t="s">
        <v>786</v>
      </c>
      <c r="G311" s="86" t="s">
        <v>54</v>
      </c>
      <c r="H311" s="86" t="s">
        <v>62</v>
      </c>
      <c r="I311" s="86" t="s">
        <v>106</v>
      </c>
    </row>
    <row r="312" spans="1:9" x14ac:dyDescent="0.25">
      <c r="A312" s="68" t="str">
        <f>IF(ISERROR(VLOOKUP($B312,'WR52 D1'!$B:$B,1,0)),"","X")</f>
        <v>X</v>
      </c>
      <c r="B312" s="68" t="str">
        <f t="shared" si="6"/>
        <v>GTS127100002</v>
      </c>
      <c r="C312" s="86" t="s">
        <v>791</v>
      </c>
      <c r="D312" s="86" t="s">
        <v>531</v>
      </c>
      <c r="E312" s="86" t="s">
        <v>785</v>
      </c>
      <c r="F312" s="86" t="s">
        <v>786</v>
      </c>
      <c r="G312" s="86" t="s">
        <v>59</v>
      </c>
      <c r="H312" s="86" t="s">
        <v>64</v>
      </c>
      <c r="I312" s="86" t="s">
        <v>50</v>
      </c>
    </row>
    <row r="313" spans="1:9" x14ac:dyDescent="0.25">
      <c r="A313" s="68" t="str">
        <f>IF(ISERROR(VLOOKUP($B313,'WR52 D1'!$B:$B,1,0)),"","X")</f>
        <v>X</v>
      </c>
      <c r="B313" s="68" t="str">
        <f t="shared" si="6"/>
        <v>GTS127100002</v>
      </c>
      <c r="C313" s="86" t="s">
        <v>792</v>
      </c>
      <c r="D313" s="86" t="s">
        <v>531</v>
      </c>
      <c r="E313" s="86" t="s">
        <v>785</v>
      </c>
      <c r="F313" s="86" t="s">
        <v>786</v>
      </c>
      <c r="G313" s="86" t="s">
        <v>59</v>
      </c>
      <c r="H313" s="86" t="s">
        <v>64</v>
      </c>
      <c r="I313" s="86" t="s">
        <v>51</v>
      </c>
    </row>
    <row r="314" spans="1:9" x14ac:dyDescent="0.25">
      <c r="A314" s="68" t="str">
        <f>IF(ISERROR(VLOOKUP($B314,'WR52 D1'!$B:$B,1,0)),"","X")</f>
        <v>X</v>
      </c>
      <c r="B314" s="68" t="str">
        <f t="shared" si="6"/>
        <v>GTS127100002</v>
      </c>
      <c r="C314" s="86" t="s">
        <v>793</v>
      </c>
      <c r="D314" s="86" t="s">
        <v>531</v>
      </c>
      <c r="E314" s="86" t="s">
        <v>785</v>
      </c>
      <c r="F314" s="86" t="s">
        <v>786</v>
      </c>
      <c r="G314" s="86" t="s">
        <v>59</v>
      </c>
      <c r="H314" s="86" t="s">
        <v>64</v>
      </c>
      <c r="I314" s="86" t="s">
        <v>52</v>
      </c>
    </row>
    <row r="315" spans="1:9" x14ac:dyDescent="0.25">
      <c r="A315" s="68" t="str">
        <f>IF(ISERROR(VLOOKUP($B315,'WR52 D1'!$B:$B,1,0)),"","X")</f>
        <v>X</v>
      </c>
      <c r="B315" s="68" t="str">
        <f t="shared" si="6"/>
        <v>GTS127100002</v>
      </c>
      <c r="C315" s="86" t="s">
        <v>794</v>
      </c>
      <c r="D315" s="86" t="s">
        <v>531</v>
      </c>
      <c r="E315" s="86" t="s">
        <v>785</v>
      </c>
      <c r="F315" s="86" t="s">
        <v>786</v>
      </c>
      <c r="G315" s="86" t="s">
        <v>59</v>
      </c>
      <c r="H315" s="86" t="s">
        <v>64</v>
      </c>
      <c r="I315" s="86" t="s">
        <v>53</v>
      </c>
    </row>
    <row r="316" spans="1:9" x14ac:dyDescent="0.25">
      <c r="A316" s="68" t="str">
        <f>IF(ISERROR(VLOOKUP($B316,'WR52 D1'!$B:$B,1,0)),"","X")</f>
        <v>X</v>
      </c>
      <c r="B316" s="68" t="str">
        <f t="shared" si="6"/>
        <v>GTS127100002</v>
      </c>
      <c r="C316" s="86" t="s">
        <v>795</v>
      </c>
      <c r="D316" s="86" t="s">
        <v>531</v>
      </c>
      <c r="E316" s="86" t="s">
        <v>785</v>
      </c>
      <c r="F316" s="86" t="s">
        <v>786</v>
      </c>
      <c r="G316" s="86" t="s">
        <v>59</v>
      </c>
      <c r="H316" s="86" t="s">
        <v>64</v>
      </c>
      <c r="I316" s="86" t="s">
        <v>106</v>
      </c>
    </row>
    <row r="317" spans="1:9" x14ac:dyDescent="0.25">
      <c r="A317" s="68" t="str">
        <f>IF(ISERROR(VLOOKUP($B317,'WR52 D1'!$B:$B,1,0)),"","X")</f>
        <v>X</v>
      </c>
      <c r="B317" s="68" t="str">
        <f t="shared" si="6"/>
        <v>GTS127101010</v>
      </c>
      <c r="C317" s="86" t="s">
        <v>796</v>
      </c>
      <c r="D317" s="86" t="s">
        <v>531</v>
      </c>
      <c r="E317" s="86" t="s">
        <v>797</v>
      </c>
      <c r="F317" s="86" t="s">
        <v>798</v>
      </c>
      <c r="G317" s="86" t="s">
        <v>331</v>
      </c>
      <c r="H317" s="86" t="s">
        <v>332</v>
      </c>
      <c r="I317" s="86" t="s">
        <v>50</v>
      </c>
    </row>
    <row r="318" spans="1:9" x14ac:dyDescent="0.25">
      <c r="A318" s="68" t="str">
        <f>IF(ISERROR(VLOOKUP($B318,'WR52 D1'!$B:$B,1,0)),"","X")</f>
        <v>X</v>
      </c>
      <c r="B318" s="68" t="str">
        <f t="shared" si="6"/>
        <v>GTS127101010</v>
      </c>
      <c r="C318" s="86" t="s">
        <v>799</v>
      </c>
      <c r="D318" s="86" t="s">
        <v>531</v>
      </c>
      <c r="E318" s="86" t="s">
        <v>797</v>
      </c>
      <c r="F318" s="86" t="s">
        <v>798</v>
      </c>
      <c r="G318" s="86" t="s">
        <v>331</v>
      </c>
      <c r="H318" s="86" t="s">
        <v>332</v>
      </c>
      <c r="I318" s="86" t="s">
        <v>51</v>
      </c>
    </row>
    <row r="319" spans="1:9" x14ac:dyDescent="0.25">
      <c r="A319" s="68" t="str">
        <f>IF(ISERROR(VLOOKUP($B319,'WR52 D1'!$B:$B,1,0)),"","X")</f>
        <v>X</v>
      </c>
      <c r="B319" s="68" t="str">
        <f t="shared" si="6"/>
        <v>GTS127101010</v>
      </c>
      <c r="C319" s="86" t="s">
        <v>800</v>
      </c>
      <c r="D319" s="86" t="s">
        <v>531</v>
      </c>
      <c r="E319" s="86" t="s">
        <v>797</v>
      </c>
      <c r="F319" s="86" t="s">
        <v>798</v>
      </c>
      <c r="G319" s="86" t="s">
        <v>331</v>
      </c>
      <c r="H319" s="86" t="s">
        <v>332</v>
      </c>
      <c r="I319" s="86" t="s">
        <v>52</v>
      </c>
    </row>
    <row r="320" spans="1:9" x14ac:dyDescent="0.25">
      <c r="A320" s="68" t="str">
        <f>IF(ISERROR(VLOOKUP($B320,'WR52 D1'!$B:$B,1,0)),"","X")</f>
        <v>X</v>
      </c>
      <c r="B320" s="68" t="str">
        <f t="shared" si="6"/>
        <v>GTS127101010</v>
      </c>
      <c r="C320" s="86" t="s">
        <v>801</v>
      </c>
      <c r="D320" s="86" t="s">
        <v>531</v>
      </c>
      <c r="E320" s="86" t="s">
        <v>797</v>
      </c>
      <c r="F320" s="86" t="s">
        <v>798</v>
      </c>
      <c r="G320" s="86" t="s">
        <v>331</v>
      </c>
      <c r="H320" s="86" t="s">
        <v>332</v>
      </c>
      <c r="I320" s="86" t="s">
        <v>53</v>
      </c>
    </row>
    <row r="321" spans="1:9" x14ac:dyDescent="0.25">
      <c r="A321" s="68" t="str">
        <f>IF(ISERROR(VLOOKUP($B321,'WR52 D1'!$B:$B,1,0)),"","X")</f>
        <v>X</v>
      </c>
      <c r="B321" s="68" t="str">
        <f t="shared" si="6"/>
        <v>GTS127101010</v>
      </c>
      <c r="C321" s="86" t="s">
        <v>802</v>
      </c>
      <c r="D321" s="86" t="s">
        <v>531</v>
      </c>
      <c r="E321" s="86" t="s">
        <v>797</v>
      </c>
      <c r="F321" s="86" t="s">
        <v>798</v>
      </c>
      <c r="G321" s="86" t="s">
        <v>331</v>
      </c>
      <c r="H321" s="86" t="s">
        <v>332</v>
      </c>
      <c r="I321" s="86" t="s">
        <v>106</v>
      </c>
    </row>
    <row r="322" spans="1:9" x14ac:dyDescent="0.25">
      <c r="A322" s="68" t="str">
        <f>IF(ISERROR(VLOOKUP($B322,'WR52 D1'!$B:$B,1,0)),"","X")</f>
        <v>X</v>
      </c>
      <c r="B322" s="68" t="str">
        <f t="shared" si="6"/>
        <v>GTS127101002</v>
      </c>
      <c r="C322" s="86" t="s">
        <v>803</v>
      </c>
      <c r="D322" s="86" t="s">
        <v>531</v>
      </c>
      <c r="E322" s="86" t="s">
        <v>797</v>
      </c>
      <c r="F322" s="86" t="s">
        <v>798</v>
      </c>
      <c r="G322" s="86" t="s">
        <v>59</v>
      </c>
      <c r="H322" s="86" t="s">
        <v>64</v>
      </c>
      <c r="I322" s="86" t="s">
        <v>50</v>
      </c>
    </row>
    <row r="323" spans="1:9" x14ac:dyDescent="0.25">
      <c r="A323" s="68" t="str">
        <f>IF(ISERROR(VLOOKUP($B323,'WR52 D1'!$B:$B,1,0)),"","X")</f>
        <v>X</v>
      </c>
      <c r="B323" s="68" t="str">
        <f t="shared" si="6"/>
        <v>GTS127101002</v>
      </c>
      <c r="C323" s="86" t="s">
        <v>804</v>
      </c>
      <c r="D323" s="86" t="s">
        <v>531</v>
      </c>
      <c r="E323" s="86" t="s">
        <v>797</v>
      </c>
      <c r="F323" s="86" t="s">
        <v>798</v>
      </c>
      <c r="G323" s="86" t="s">
        <v>59</v>
      </c>
      <c r="H323" s="86" t="s">
        <v>64</v>
      </c>
      <c r="I323" s="86" t="s">
        <v>51</v>
      </c>
    </row>
    <row r="324" spans="1:9" x14ac:dyDescent="0.25">
      <c r="A324" s="68" t="str">
        <f>IF(ISERROR(VLOOKUP($B324,'WR52 D1'!$B:$B,1,0)),"","X")</f>
        <v>X</v>
      </c>
      <c r="B324" s="68" t="str">
        <f t="shared" si="6"/>
        <v>GTS127101002</v>
      </c>
      <c r="C324" s="86" t="s">
        <v>805</v>
      </c>
      <c r="D324" s="86" t="s">
        <v>531</v>
      </c>
      <c r="E324" s="86" t="s">
        <v>797</v>
      </c>
      <c r="F324" s="86" t="s">
        <v>798</v>
      </c>
      <c r="G324" s="86" t="s">
        <v>59</v>
      </c>
      <c r="H324" s="86" t="s">
        <v>64</v>
      </c>
      <c r="I324" s="86" t="s">
        <v>52</v>
      </c>
    </row>
    <row r="325" spans="1:9" x14ac:dyDescent="0.25">
      <c r="A325" s="68" t="str">
        <f>IF(ISERROR(VLOOKUP($B325,'WR52 D1'!$B:$B,1,0)),"","X")</f>
        <v>X</v>
      </c>
      <c r="B325" s="68" t="str">
        <f t="shared" si="6"/>
        <v>GTS127101002</v>
      </c>
      <c r="C325" s="86" t="s">
        <v>806</v>
      </c>
      <c r="D325" s="86" t="s">
        <v>531</v>
      </c>
      <c r="E325" s="86" t="s">
        <v>797</v>
      </c>
      <c r="F325" s="86" t="s">
        <v>798</v>
      </c>
      <c r="G325" s="86" t="s">
        <v>59</v>
      </c>
      <c r="H325" s="86" t="s">
        <v>64</v>
      </c>
      <c r="I325" s="86" t="s">
        <v>53</v>
      </c>
    </row>
    <row r="326" spans="1:9" x14ac:dyDescent="0.25">
      <c r="A326" s="68" t="str">
        <f>IF(ISERROR(VLOOKUP($B326,'WR52 D1'!$B:$B,1,0)),"","X")</f>
        <v>X</v>
      </c>
      <c r="B326" s="68" t="str">
        <f t="shared" si="6"/>
        <v>GTS127101002</v>
      </c>
      <c r="C326" s="86" t="s">
        <v>807</v>
      </c>
      <c r="D326" s="86" t="s">
        <v>531</v>
      </c>
      <c r="E326" s="86" t="s">
        <v>797</v>
      </c>
      <c r="F326" s="86" t="s">
        <v>798</v>
      </c>
      <c r="G326" s="86" t="s">
        <v>59</v>
      </c>
      <c r="H326" s="86" t="s">
        <v>64</v>
      </c>
      <c r="I326" s="86" t="s">
        <v>106</v>
      </c>
    </row>
    <row r="327" spans="1:9" x14ac:dyDescent="0.25">
      <c r="A327" s="68" t="str">
        <f>IF(ISERROR(VLOOKUP($B327,'WR52 D1'!$B:$B,1,0)),"","X")</f>
        <v>X</v>
      </c>
      <c r="B327" s="68" t="str">
        <f t="shared" si="6"/>
        <v>GTS127101001</v>
      </c>
      <c r="C327" s="86" t="s">
        <v>808</v>
      </c>
      <c r="D327" s="86" t="s">
        <v>531</v>
      </c>
      <c r="E327" s="86" t="s">
        <v>797</v>
      </c>
      <c r="F327" s="86" t="s">
        <v>798</v>
      </c>
      <c r="G327" s="86" t="s">
        <v>54</v>
      </c>
      <c r="H327" s="86" t="s">
        <v>62</v>
      </c>
      <c r="I327" s="86" t="s">
        <v>50</v>
      </c>
    </row>
    <row r="328" spans="1:9" x14ac:dyDescent="0.25">
      <c r="A328" s="68" t="str">
        <f>IF(ISERROR(VLOOKUP($B328,'WR52 D1'!$B:$B,1,0)),"","X")</f>
        <v>X</v>
      </c>
      <c r="B328" s="68" t="str">
        <f t="shared" si="6"/>
        <v>GTS127101001</v>
      </c>
      <c r="C328" s="86" t="s">
        <v>809</v>
      </c>
      <c r="D328" s="86" t="s">
        <v>531</v>
      </c>
      <c r="E328" s="86" t="s">
        <v>797</v>
      </c>
      <c r="F328" s="86" t="s">
        <v>798</v>
      </c>
      <c r="G328" s="86" t="s">
        <v>54</v>
      </c>
      <c r="H328" s="86" t="s">
        <v>62</v>
      </c>
      <c r="I328" s="86" t="s">
        <v>51</v>
      </c>
    </row>
    <row r="329" spans="1:9" x14ac:dyDescent="0.25">
      <c r="A329" s="68" t="str">
        <f>IF(ISERROR(VLOOKUP($B329,'WR52 D1'!$B:$B,1,0)),"","X")</f>
        <v>X</v>
      </c>
      <c r="B329" s="68" t="str">
        <f t="shared" si="6"/>
        <v>GTS127101001</v>
      </c>
      <c r="C329" s="86" t="s">
        <v>810</v>
      </c>
      <c r="D329" s="86" t="s">
        <v>531</v>
      </c>
      <c r="E329" s="86" t="s">
        <v>797</v>
      </c>
      <c r="F329" s="86" t="s">
        <v>798</v>
      </c>
      <c r="G329" s="86" t="s">
        <v>54</v>
      </c>
      <c r="H329" s="86" t="s">
        <v>62</v>
      </c>
      <c r="I329" s="86" t="s">
        <v>52</v>
      </c>
    </row>
    <row r="330" spans="1:9" x14ac:dyDescent="0.25">
      <c r="A330" s="68" t="str">
        <f>IF(ISERROR(VLOOKUP($B330,'WR52 D1'!$B:$B,1,0)),"","X")</f>
        <v>X</v>
      </c>
      <c r="B330" s="68" t="str">
        <f t="shared" si="6"/>
        <v>GTS127101001</v>
      </c>
      <c r="C330" s="86" t="s">
        <v>811</v>
      </c>
      <c r="D330" s="86" t="s">
        <v>531</v>
      </c>
      <c r="E330" s="86" t="s">
        <v>797</v>
      </c>
      <c r="F330" s="86" t="s">
        <v>798</v>
      </c>
      <c r="G330" s="86" t="s">
        <v>54</v>
      </c>
      <c r="H330" s="86" t="s">
        <v>62</v>
      </c>
      <c r="I330" s="86" t="s">
        <v>53</v>
      </c>
    </row>
    <row r="331" spans="1:9" x14ac:dyDescent="0.25">
      <c r="A331" s="68" t="str">
        <f>IF(ISERROR(VLOOKUP($B331,'WR52 D1'!$B:$B,1,0)),"","X")</f>
        <v>X</v>
      </c>
      <c r="B331" s="68" t="str">
        <f t="shared" si="6"/>
        <v>GTS127101001</v>
      </c>
      <c r="C331" s="86" t="s">
        <v>812</v>
      </c>
      <c r="D331" s="86" t="s">
        <v>531</v>
      </c>
      <c r="E331" s="86" t="s">
        <v>797</v>
      </c>
      <c r="F331" s="86" t="s">
        <v>798</v>
      </c>
      <c r="G331" s="86" t="s">
        <v>54</v>
      </c>
      <c r="H331" s="86" t="s">
        <v>62</v>
      </c>
      <c r="I331" s="86" t="s">
        <v>106</v>
      </c>
    </row>
    <row r="332" spans="1:9" x14ac:dyDescent="0.25">
      <c r="A332" s="68" t="str">
        <f>IF(ISERROR(VLOOKUP($B332,'WR52 D1'!$B:$B,1,0)),"","X")</f>
        <v>X</v>
      </c>
      <c r="B332" s="68" t="str">
        <f t="shared" si="6"/>
        <v>CC5210G004</v>
      </c>
      <c r="C332" s="86" t="s">
        <v>813</v>
      </c>
      <c r="D332" s="86" t="s">
        <v>531</v>
      </c>
      <c r="E332" s="86" t="s">
        <v>814</v>
      </c>
      <c r="F332" s="86" t="s">
        <v>815</v>
      </c>
      <c r="G332" s="86" t="s">
        <v>516</v>
      </c>
      <c r="H332" s="86" t="s">
        <v>517</v>
      </c>
      <c r="I332" s="86" t="s">
        <v>102</v>
      </c>
    </row>
    <row r="333" spans="1:9" x14ac:dyDescent="0.25">
      <c r="A333" s="68" t="str">
        <f>IF(ISERROR(VLOOKUP($B333,'WR52 D1'!$B:$B,1,0)),"","X")</f>
        <v>X</v>
      </c>
      <c r="B333" s="68" t="str">
        <f t="shared" si="6"/>
        <v>CC5210G018</v>
      </c>
      <c r="C333" s="86" t="s">
        <v>816</v>
      </c>
      <c r="D333" s="86" t="s">
        <v>531</v>
      </c>
      <c r="E333" s="86" t="s">
        <v>814</v>
      </c>
      <c r="F333" s="86" t="s">
        <v>815</v>
      </c>
      <c r="G333" s="86" t="s">
        <v>300</v>
      </c>
      <c r="H333" s="86" t="s">
        <v>147</v>
      </c>
      <c r="I333" s="86" t="s">
        <v>102</v>
      </c>
    </row>
    <row r="334" spans="1:9" x14ac:dyDescent="0.25">
      <c r="A334" s="68" t="str">
        <f>IF(ISERROR(VLOOKUP($B334,'WR52 D1'!$B:$B,1,0)),"","X")</f>
        <v>X</v>
      </c>
      <c r="B334" s="68" t="str">
        <f t="shared" si="6"/>
        <v>CC5211G077</v>
      </c>
      <c r="C334" s="86" t="s">
        <v>817</v>
      </c>
      <c r="D334" s="86" t="s">
        <v>531</v>
      </c>
      <c r="E334" s="86" t="s">
        <v>818</v>
      </c>
      <c r="F334" s="86" t="s">
        <v>819</v>
      </c>
      <c r="G334" s="86" t="s">
        <v>514</v>
      </c>
      <c r="H334" s="86" t="s">
        <v>515</v>
      </c>
      <c r="I334" s="86" t="s">
        <v>102</v>
      </c>
    </row>
    <row r="335" spans="1:9" x14ac:dyDescent="0.25">
      <c r="A335" s="68" t="str">
        <f>IF(ISERROR(VLOOKUP($B335,'WR52 D1'!$B:$B,1,0)),"","X")</f>
        <v>X</v>
      </c>
      <c r="B335" s="68" t="str">
        <f t="shared" si="6"/>
        <v>CC5211G080</v>
      </c>
      <c r="C335" s="86" t="s">
        <v>820</v>
      </c>
      <c r="D335" s="86" t="s">
        <v>531</v>
      </c>
      <c r="E335" s="86" t="s">
        <v>818</v>
      </c>
      <c r="F335" s="86" t="s">
        <v>819</v>
      </c>
      <c r="G335" s="86" t="s">
        <v>263</v>
      </c>
      <c r="H335" s="86" t="s">
        <v>426</v>
      </c>
      <c r="I335" s="86" t="s">
        <v>102</v>
      </c>
    </row>
    <row r="336" spans="1:9" x14ac:dyDescent="0.25">
      <c r="A336" s="68" t="str">
        <f>IF(ISERROR(VLOOKUP($B336,'WR52 D1'!$B:$B,1,0)),"","X")</f>
        <v>X</v>
      </c>
      <c r="B336" s="68" t="str">
        <f t="shared" si="6"/>
        <v>CC5212G005</v>
      </c>
      <c r="C336" s="86" t="s">
        <v>821</v>
      </c>
      <c r="D336" s="86" t="s">
        <v>531</v>
      </c>
      <c r="E336" s="86" t="s">
        <v>822</v>
      </c>
      <c r="F336" s="86" t="s">
        <v>823</v>
      </c>
      <c r="G336" s="86" t="s">
        <v>518</v>
      </c>
      <c r="H336" s="86" t="s">
        <v>519</v>
      </c>
      <c r="I336" s="86" t="s">
        <v>102</v>
      </c>
    </row>
    <row r="337" spans="1:9" x14ac:dyDescent="0.25">
      <c r="A337" s="68" t="str">
        <f>IF(ISERROR(VLOOKUP($B337,'WR52 D1'!$B:$B,1,0)),"","X")</f>
        <v>X</v>
      </c>
      <c r="B337" s="68" t="str">
        <f t="shared" si="6"/>
        <v>CC5212G007</v>
      </c>
      <c r="C337" s="86" t="s">
        <v>824</v>
      </c>
      <c r="D337" s="86" t="s">
        <v>531</v>
      </c>
      <c r="E337" s="86" t="s">
        <v>822</v>
      </c>
      <c r="F337" s="86" t="s">
        <v>823</v>
      </c>
      <c r="G337" s="86" t="s">
        <v>520</v>
      </c>
      <c r="H337" s="86" t="s">
        <v>527</v>
      </c>
      <c r="I337" s="86" t="s">
        <v>102</v>
      </c>
    </row>
    <row r="338" spans="1:9" x14ac:dyDescent="0.25">
      <c r="A338" s="68" t="str">
        <f>IF(ISERROR(VLOOKUP($B338,'WR52 D1'!$B:$B,1,0)),"","X")</f>
        <v>X</v>
      </c>
      <c r="B338" s="68" t="str">
        <f t="shared" si="6"/>
        <v>GC5201G077</v>
      </c>
      <c r="C338" s="86" t="s">
        <v>825</v>
      </c>
      <c r="D338" s="86" t="s">
        <v>531</v>
      </c>
      <c r="E338" s="86" t="s">
        <v>826</v>
      </c>
      <c r="F338" s="86" t="s">
        <v>827</v>
      </c>
      <c r="G338" s="86" t="s">
        <v>514</v>
      </c>
      <c r="H338" s="86" t="s">
        <v>515</v>
      </c>
      <c r="I338" s="86" t="s">
        <v>102</v>
      </c>
    </row>
    <row r="339" spans="1:9" x14ac:dyDescent="0.25">
      <c r="A339" s="68" t="str">
        <f>IF(ISERROR(VLOOKUP($B339,'WR52 D1'!$B:$B,1,0)),"","X")</f>
        <v>X</v>
      </c>
      <c r="B339" s="68" t="str">
        <f t="shared" si="6"/>
        <v>GC5201G080</v>
      </c>
      <c r="C339" s="86" t="s">
        <v>828</v>
      </c>
      <c r="D339" s="86" t="s">
        <v>531</v>
      </c>
      <c r="E339" s="86" t="s">
        <v>826</v>
      </c>
      <c r="F339" s="86" t="s">
        <v>827</v>
      </c>
      <c r="G339" s="86" t="s">
        <v>263</v>
      </c>
      <c r="H339" s="86" t="s">
        <v>426</v>
      </c>
      <c r="I339" s="86" t="s">
        <v>102</v>
      </c>
    </row>
    <row r="340" spans="1:9" x14ac:dyDescent="0.25">
      <c r="A340" s="68" t="str">
        <f>IF(ISERROR(VLOOKUP($B340,'WR52 D1'!$B:$B,1,0)),"","X")</f>
        <v>X</v>
      </c>
      <c r="B340" s="68" t="str">
        <f t="shared" si="6"/>
        <v>GC5202G004</v>
      </c>
      <c r="C340" s="86" t="s">
        <v>829</v>
      </c>
      <c r="D340" s="86" t="s">
        <v>531</v>
      </c>
      <c r="E340" s="86" t="s">
        <v>830</v>
      </c>
      <c r="F340" s="86" t="s">
        <v>831</v>
      </c>
      <c r="G340" s="86" t="s">
        <v>516</v>
      </c>
      <c r="H340" s="86" t="s">
        <v>517</v>
      </c>
      <c r="I340" s="86" t="s">
        <v>102</v>
      </c>
    </row>
    <row r="341" spans="1:9" x14ac:dyDescent="0.25">
      <c r="A341" s="68" t="str">
        <f>IF(ISERROR(VLOOKUP($B341,'WR52 D1'!$B:$B,1,0)),"","X")</f>
        <v>X</v>
      </c>
      <c r="B341" s="68" t="str">
        <f t="shared" si="6"/>
        <v>GC5202G007</v>
      </c>
      <c r="C341" s="86" t="s">
        <v>832</v>
      </c>
      <c r="D341" s="86" t="s">
        <v>531</v>
      </c>
      <c r="E341" s="86" t="s">
        <v>830</v>
      </c>
      <c r="F341" s="86" t="s">
        <v>831</v>
      </c>
      <c r="G341" s="86" t="s">
        <v>520</v>
      </c>
      <c r="H341" s="86" t="s">
        <v>527</v>
      </c>
      <c r="I341" s="86" t="s">
        <v>102</v>
      </c>
    </row>
    <row r="342" spans="1:9" x14ac:dyDescent="0.25">
      <c r="A342" s="68" t="str">
        <f>IF(ISERROR(VLOOKUP($B342,'WR52 D1'!$B:$B,1,0)),"","X")</f>
        <v>X</v>
      </c>
      <c r="B342" s="68" t="str">
        <f t="shared" si="6"/>
        <v>GC5203G004</v>
      </c>
      <c r="C342" s="86" t="s">
        <v>833</v>
      </c>
      <c r="D342" s="86" t="s">
        <v>531</v>
      </c>
      <c r="E342" s="86" t="s">
        <v>834</v>
      </c>
      <c r="F342" s="86" t="s">
        <v>835</v>
      </c>
      <c r="G342" s="86" t="s">
        <v>516</v>
      </c>
      <c r="H342" s="86" t="s">
        <v>517</v>
      </c>
      <c r="I342" s="86" t="s">
        <v>102</v>
      </c>
    </row>
    <row r="343" spans="1:9" x14ac:dyDescent="0.25">
      <c r="A343" s="68" t="str">
        <f>IF(ISERROR(VLOOKUP($B343,'WR52 D1'!$B:$B,1,0)),"","X")</f>
        <v>X</v>
      </c>
      <c r="B343" s="68" t="str">
        <f t="shared" si="6"/>
        <v>GC5203G080</v>
      </c>
      <c r="C343" s="86" t="s">
        <v>836</v>
      </c>
      <c r="D343" s="86" t="s">
        <v>531</v>
      </c>
      <c r="E343" s="86" t="s">
        <v>834</v>
      </c>
      <c r="F343" s="86" t="s">
        <v>835</v>
      </c>
      <c r="G343" s="86" t="s">
        <v>263</v>
      </c>
      <c r="H343" s="86" t="s">
        <v>426</v>
      </c>
      <c r="I343" s="86" t="s">
        <v>102</v>
      </c>
    </row>
    <row r="344" spans="1:9" x14ac:dyDescent="0.25">
      <c r="A344" s="68" t="str">
        <f>IF(ISERROR(VLOOKUP($B344,'WR52 D1'!$B:$B,1,0)),"","X")</f>
        <v>X</v>
      </c>
      <c r="B344" s="68" t="str">
        <f t="shared" ref="B344" si="7">E344&amp;G344</f>
        <v>CD5012749</v>
      </c>
      <c r="C344" s="86" t="s">
        <v>444</v>
      </c>
      <c r="D344" s="86" t="s">
        <v>418</v>
      </c>
      <c r="E344" s="86" t="s">
        <v>427</v>
      </c>
      <c r="F344" s="86" t="s">
        <v>428</v>
      </c>
      <c r="G344" s="86" t="s">
        <v>60</v>
      </c>
      <c r="H344" s="86" t="s">
        <v>70</v>
      </c>
      <c r="I344" s="86" t="s">
        <v>102</v>
      </c>
    </row>
  </sheetData>
  <autoFilter ref="A1:I146" xr:uid="{D2AEC1B9-6F76-4221-BA72-0B4E4F5A74EE}">
    <sortState xmlns:xlrd2="http://schemas.microsoft.com/office/spreadsheetml/2017/richdata2" ref="A2:I452">
      <sortCondition descending="1" ref="A1:A452"/>
    </sortState>
  </autoFilter>
  <phoneticPr fontId="32"/>
  <pageMargins left="0.25" right="0.25" top="0.6" bottom="0.5" header="0.3" footer="0.3"/>
  <pageSetup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showGridLines="0" workbookViewId="0">
      <selection activeCell="B16" sqref="B16"/>
    </sheetView>
  </sheetViews>
  <sheetFormatPr defaultColWidth="8.77734375" defaultRowHeight="10.5" x14ac:dyDescent="0.25"/>
  <cols>
    <col min="2" max="2" width="21.77734375" bestFit="1" customWidth="1"/>
    <col min="3" max="3" width="9.77734375" bestFit="1" customWidth="1"/>
  </cols>
  <sheetData>
    <row r="1" spans="1:3" x14ac:dyDescent="0.25">
      <c r="A1" s="47" t="s">
        <v>37</v>
      </c>
      <c r="B1" s="47" t="s">
        <v>38</v>
      </c>
      <c r="C1" s="47" t="s">
        <v>39</v>
      </c>
    </row>
    <row r="2" spans="1:3" x14ac:dyDescent="0.25">
      <c r="A2" s="5" t="s">
        <v>30</v>
      </c>
      <c r="B2" s="5" t="s">
        <v>31</v>
      </c>
      <c r="C2" s="4" t="s">
        <v>40</v>
      </c>
    </row>
    <row r="3" spans="1:3" x14ac:dyDescent="0.25">
      <c r="A3" s="5" t="s">
        <v>26</v>
      </c>
      <c r="B3" s="5" t="s">
        <v>27</v>
      </c>
      <c r="C3" s="4" t="s">
        <v>41</v>
      </c>
    </row>
    <row r="4" spans="1:3" x14ac:dyDescent="0.25">
      <c r="A4" s="6" t="s">
        <v>9</v>
      </c>
      <c r="B4" s="6" t="s">
        <v>10</v>
      </c>
      <c r="C4" s="4" t="s">
        <v>42</v>
      </c>
    </row>
    <row r="5" spans="1:3" x14ac:dyDescent="0.25">
      <c r="A5" s="6" t="s">
        <v>11</v>
      </c>
      <c r="B5" s="6" t="s">
        <v>12</v>
      </c>
      <c r="C5" s="4" t="s">
        <v>43</v>
      </c>
    </row>
    <row r="6" spans="1:3" x14ac:dyDescent="0.25">
      <c r="A6" s="6" t="s">
        <v>13</v>
      </c>
      <c r="B6" s="6" t="s">
        <v>14</v>
      </c>
      <c r="C6" s="4" t="s">
        <v>44</v>
      </c>
    </row>
    <row r="7" spans="1:3" x14ac:dyDescent="0.25">
      <c r="A7" s="6" t="s">
        <v>120</v>
      </c>
      <c r="B7" t="s">
        <v>121</v>
      </c>
      <c r="C7" s="4" t="s">
        <v>122</v>
      </c>
    </row>
    <row r="8" spans="1:3" x14ac:dyDescent="0.25">
      <c r="A8" s="6" t="s">
        <v>18</v>
      </c>
      <c r="B8" s="6" t="s">
        <v>19</v>
      </c>
      <c r="C8" s="4" t="s">
        <v>141</v>
      </c>
    </row>
  </sheetData>
  <phoneticPr fontId="3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"/>
  <sheetViews>
    <sheetView showGridLines="0" workbookViewId="0">
      <selection activeCell="B17" sqref="B17"/>
    </sheetView>
  </sheetViews>
  <sheetFormatPr defaultColWidth="8.77734375" defaultRowHeight="10.5" x14ac:dyDescent="0.25"/>
  <cols>
    <col min="1" max="1" width="12.44140625" bestFit="1" customWidth="1"/>
    <col min="2" max="2" width="12.21875" bestFit="1" customWidth="1"/>
  </cols>
  <sheetData>
    <row r="1" spans="1:2" x14ac:dyDescent="0.25">
      <c r="A1" s="47" t="s">
        <v>89</v>
      </c>
      <c r="B1" s="47" t="s">
        <v>93</v>
      </c>
    </row>
    <row r="2" spans="1:2" x14ac:dyDescent="0.25">
      <c r="A2" s="48" t="s">
        <v>68</v>
      </c>
      <c r="B2" s="4" t="s">
        <v>68</v>
      </c>
    </row>
    <row r="3" spans="1:2" x14ac:dyDescent="0.25">
      <c r="A3" s="48" t="s">
        <v>69</v>
      </c>
      <c r="B3" s="4" t="s">
        <v>68</v>
      </c>
    </row>
    <row r="4" spans="1:2" x14ac:dyDescent="0.25">
      <c r="A4" s="48" t="s">
        <v>71</v>
      </c>
      <c r="B4" s="4" t="s">
        <v>68</v>
      </c>
    </row>
    <row r="5" spans="1:2" x14ac:dyDescent="0.25">
      <c r="A5" s="48" t="s">
        <v>115</v>
      </c>
      <c r="B5" s="4" t="s">
        <v>167</v>
      </c>
    </row>
    <row r="6" spans="1:2" x14ac:dyDescent="0.25">
      <c r="A6" s="48" t="s">
        <v>119</v>
      </c>
      <c r="B6" s="65" t="s">
        <v>68</v>
      </c>
    </row>
    <row r="7" spans="1:2" x14ac:dyDescent="0.25">
      <c r="A7" s="48" t="s">
        <v>65</v>
      </c>
      <c r="B7" s="4" t="s">
        <v>65</v>
      </c>
    </row>
    <row r="8" spans="1:2" x14ac:dyDescent="0.25">
      <c r="A8" s="48" t="s">
        <v>72</v>
      </c>
      <c r="B8" s="4" t="s">
        <v>68</v>
      </c>
    </row>
    <row r="9" spans="1:2" x14ac:dyDescent="0.25">
      <c r="A9" s="48" t="s">
        <v>8</v>
      </c>
      <c r="B9" s="4" t="s">
        <v>8</v>
      </c>
    </row>
    <row r="10" spans="1:2" x14ac:dyDescent="0.25">
      <c r="A10" s="48" t="s">
        <v>76</v>
      </c>
      <c r="B10" s="4" t="s">
        <v>68</v>
      </c>
    </row>
    <row r="11" spans="1:2" x14ac:dyDescent="0.25">
      <c r="A11" s="48" t="s">
        <v>118</v>
      </c>
      <c r="B11" s="65" t="s">
        <v>103</v>
      </c>
    </row>
    <row r="12" spans="1:2" x14ac:dyDescent="0.25">
      <c r="A12" s="48" t="s">
        <v>103</v>
      </c>
      <c r="B12" s="4" t="s">
        <v>103</v>
      </c>
    </row>
    <row r="13" spans="1:2" x14ac:dyDescent="0.25">
      <c r="A13" s="48" t="s">
        <v>77</v>
      </c>
      <c r="B13" s="4" t="s">
        <v>68</v>
      </c>
    </row>
    <row r="14" spans="1:2" x14ac:dyDescent="0.25">
      <c r="A14" s="48" t="s">
        <v>111</v>
      </c>
      <c r="B14" s="4" t="s">
        <v>68</v>
      </c>
    </row>
    <row r="15" spans="1:2" x14ac:dyDescent="0.25">
      <c r="A15" s="48" t="s">
        <v>124</v>
      </c>
      <c r="B15" s="4" t="s">
        <v>167</v>
      </c>
    </row>
    <row r="16" spans="1:2" x14ac:dyDescent="0.25">
      <c r="A16" s="48" t="s">
        <v>142</v>
      </c>
      <c r="B16" s="4" t="s">
        <v>167</v>
      </c>
    </row>
    <row r="17" spans="1:2" x14ac:dyDescent="0.25">
      <c r="A17" s="48" t="s">
        <v>165</v>
      </c>
      <c r="B17" s="4" t="s">
        <v>167</v>
      </c>
    </row>
    <row r="18" spans="1:2" x14ac:dyDescent="0.25">
      <c r="A18" s="48" t="s">
        <v>61</v>
      </c>
      <c r="B18" s="4" t="s">
        <v>167</v>
      </c>
    </row>
    <row r="19" spans="1:2" x14ac:dyDescent="0.25">
      <c r="A19" s="48" t="s">
        <v>63</v>
      </c>
      <c r="B19" s="4" t="s">
        <v>167</v>
      </c>
    </row>
    <row r="20" spans="1:2" x14ac:dyDescent="0.25">
      <c r="A20" s="48" t="s">
        <v>63</v>
      </c>
      <c r="B20" s="4" t="s">
        <v>167</v>
      </c>
    </row>
    <row r="21" spans="1:2" x14ac:dyDescent="0.25">
      <c r="A21" s="48" t="s">
        <v>32</v>
      </c>
      <c r="B21" s="4" t="s">
        <v>32</v>
      </c>
    </row>
    <row r="22" spans="1:2" x14ac:dyDescent="0.25">
      <c r="A22" s="48" t="s">
        <v>78</v>
      </c>
      <c r="B22" s="4" t="s">
        <v>68</v>
      </c>
    </row>
    <row r="23" spans="1:2" x14ac:dyDescent="0.25">
      <c r="A23" s="48" t="s">
        <v>20</v>
      </c>
      <c r="B23" s="4" t="s">
        <v>20</v>
      </c>
    </row>
  </sheetData>
  <phoneticPr fontId="3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11</vt:i4>
      </vt:variant>
    </vt:vector>
  </HeadingPairs>
  <TitlesOfParts>
    <vt:vector size="17" baseType="lpstr">
      <vt:lpstr>Order Summary</vt:lpstr>
      <vt:lpstr>WR52 D1</vt:lpstr>
      <vt:lpstr>sku master</vt:lpstr>
      <vt:lpstr>upc master</vt:lpstr>
      <vt:lpstr>shapes</vt:lpstr>
      <vt:lpstr>merchtype</vt:lpstr>
      <vt:lpstr>brand</vt:lpstr>
      <vt:lpstr>merch</vt:lpstr>
      <vt:lpstr>merchtype</vt:lpstr>
      <vt:lpstr>'WR52 D1'!price</vt:lpstr>
      <vt:lpstr>'sku master'!Print_Area</vt:lpstr>
      <vt:lpstr>'upc master'!Print_Area</vt:lpstr>
      <vt:lpstr>'WR52 D1'!Print_Area</vt:lpstr>
      <vt:lpstr>'sku master'!Print_Titles</vt:lpstr>
      <vt:lpstr>'upc master'!Print_Titles</vt:lpstr>
      <vt:lpstr>shapes</vt:lpstr>
      <vt:lpstr>shipfrom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I F F A N Y</dc:creator>
  <cp:lastModifiedBy>孝行 工藤</cp:lastModifiedBy>
  <cp:lastPrinted>2021-02-18T05:31:37Z</cp:lastPrinted>
  <dcterms:created xsi:type="dcterms:W3CDTF">2015-05-08T16:40:55Z</dcterms:created>
  <dcterms:modified xsi:type="dcterms:W3CDTF">2026-09-24T07:25:28Z</dcterms:modified>
</cp:coreProperties>
</file>